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Б\ТАРИФЫ 2023\Тарифы\ЭЭ\предложение по тарифу электроснабжения 2022-2024\"/>
    </mc:Choice>
  </mc:AlternateContent>
  <bookViews>
    <workbookView xWindow="480" yWindow="75" windowWidth="27795" windowHeight="13095"/>
  </bookViews>
  <sheets>
    <sheet name="стр.1_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TABLE" localSheetId="0">стр.1_5!$A$7:$F$43</definedName>
    <definedName name="_xlnm.Print_Titles" localSheetId="0">стр.1_5!$7:$7</definedName>
    <definedName name="_xlnm.Print_Area" localSheetId="0">стр.1_5!$A$1:$F$47</definedName>
  </definedNames>
  <calcPr calcId="152511"/>
</workbook>
</file>

<file path=xl/calcChain.xml><?xml version="1.0" encoding="utf-8"?>
<calcChain xmlns="http://schemas.openxmlformats.org/spreadsheetml/2006/main">
  <c r="D9" i="1" l="1"/>
  <c r="D12" i="1" l="1"/>
  <c r="E38" i="1" l="1"/>
  <c r="D38" i="1" l="1"/>
  <c r="F29" i="1" l="1"/>
  <c r="E29" i="1"/>
  <c r="E28" i="1" s="1"/>
  <c r="F28" i="1"/>
  <c r="D29" i="1"/>
  <c r="D28" i="1" s="1"/>
  <c r="E30" i="1"/>
  <c r="E27" i="1"/>
  <c r="E39" i="1" s="1"/>
  <c r="F27" i="1"/>
  <c r="D27" i="1"/>
  <c r="F21" i="1"/>
  <c r="E19" i="1"/>
  <c r="F19" i="1"/>
  <c r="E12" i="1"/>
  <c r="E10" i="1"/>
  <c r="E14" i="1" s="1"/>
  <c r="E9" i="1"/>
  <c r="E24" i="1" s="1"/>
  <c r="E11" i="1" l="1"/>
  <c r="F38" i="1"/>
  <c r="F39" i="1" s="1"/>
  <c r="D39" i="1"/>
  <c r="D18" i="1"/>
  <c r="E25" i="1"/>
  <c r="E36" i="1" s="1"/>
  <c r="D19" i="1" l="1"/>
  <c r="D21" i="1" s="1"/>
  <c r="D10" i="1" l="1"/>
  <c r="F10" i="1" l="1"/>
  <c r="F11" i="1" s="1"/>
  <c r="D30" i="1"/>
  <c r="D11" i="1"/>
  <c r="D14" i="1"/>
  <c r="F30" i="1"/>
  <c r="D24" i="1" l="1"/>
  <c r="D25" i="1" s="1"/>
  <c r="D36" i="1" s="1"/>
  <c r="F12" i="1" l="1"/>
  <c r="F9" i="1" l="1"/>
  <c r="F14" i="1" s="1"/>
  <c r="F24" i="1" l="1"/>
  <c r="F25" i="1" l="1"/>
  <c r="F36" i="1" s="1"/>
</calcChain>
</file>

<file path=xl/sharedStrings.xml><?xml version="1.0" encoding="utf-8"?>
<sst xmlns="http://schemas.openxmlformats.org/spreadsheetml/2006/main" count="96" uniqueCount="83">
  <si>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</si>
  <si>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</si>
  <si>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</si>
  <si>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</si>
  <si>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</si>
  <si>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</si>
  <si>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</si>
  <si>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</si>
  <si>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</si>
  <si>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</si>
  <si>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</si>
  <si>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</si>
  <si>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</si>
  <si>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</si>
  <si>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</si>
  <si>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</si>
  <si>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</si>
  <si>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</si>
  <si>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</si>
  <si>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</si>
  <si>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</si>
  <si>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</si>
  <si>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</si>
  <si>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</si>
  <si>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</si>
  <si>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</si>
  <si>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</si>
  <si>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</si>
  <si>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</si>
  <si>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</si>
  <si>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</si>
  <si>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</si>
  <si>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</si>
  <si>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</si>
  <si>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</si>
  <si>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</si>
  <si>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</si>
  <si>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</si>
  <si>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</si>
  <si>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</si>
  <si>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</si>
  <si>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</si>
  <si>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</si>
  <si>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</si>
  <si>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</si>
  <si>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</si>
  <si>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</si>
  <si>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</si>
  <si>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</si>
  <si>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</si>
  <si>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</si>
  <si>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</si>
  <si>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</si>
  <si>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</si>
  <si>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Предложения 
на расчетный период регулирования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</si>
  <si>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</si>
  <si>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Фактические показатели 
за год, предшествующий базовому периоду</t>
  </si>
  <si>
    <t>Приложение № 2
к предложению о размере цен (тарифов), долгосрочных параметров регулирования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</si>
  <si>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</si>
  <si>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</si>
  <si>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</si>
  <si>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</si>
  <si>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</si>
  <si>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r>
      <t xml:space="preserve">
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</si>
  <si>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</si>
  <si>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</si>
  <si>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</si>
  <si>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</si>
  <si>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</si>
  <si>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</si>
  <si>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</si>
  <si>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r>
      <t xml:space="preserve">Расходы, связанные
с производством
и реализацией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</si>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</sst>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5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2/&#1069;&#1083;&#1077;&#1082;&#1090;&#1088;&#1086;&#1089;&#1085;&#1072;&#1073;&#1078;&#1077;&#1085;&#1080;&#1077;/&#1056;&#1072;&#1089;&#1095;&#1077;&#1090;%20&#1090;&#1072;&#1088;&#1080;&#1092;&#1072;%20&#1069;&#1069;%202022-24%20&#1085;&#1086;&#1074;&#1099;&#1081;%20&#1088;&#1072;&#1089;&#1095;&#1077;&#1090;%20&#1087;&#1086;%20&#1096;&#1090;&#1072;&#1090;&#1082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3/&#1058;&#1072;&#1088;&#1080;&#1092;&#1099;/&#1069;&#1069;/&#1050;&#1086;&#1088;&#1088;&#1077;&#1082;&#1090;&#1080;&#1088;&#1086;&#1074;&#1082;&#1072;%20&#1090;&#1072;&#1088;&#1080;&#1092;&#1072;%20&#1087;&#1086;%20&#1069;&#1069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21%20&#1075;&#1086;&#1076;/&#1060;&#1072;&#1082;&#1090;%202021/&#1054;&#1090;&#1095;&#1077;&#1090;%20&#1087;&#1086;%20&#1095;&#1080;&#1089;&#1083;.%20&#1080;%20&#1060;&#1054;&#1058;%202021%20&#1075;.%20&#1087;&#1088;&#1072;&#1074;&#1077;&#1083;&#1100;&#1085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44;&#1086;&#1093;&#1086;&#1076;&#1099;%20&#1052;&#1059;&#1055;%20&#1050;&#1054;&#1057;/2021/&#1044;&#1086;&#1093;&#1086;&#1076;&#1099;%20&#1087;&#1088;&#1077;&#1076;&#1088;&#1080;&#1103;&#1090;&#1080;&#1103;%202021%20&#1087;&#1083;&#1072;&#108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21%20&#1075;&#1086;&#1076;/&#1060;&#1072;&#1082;&#1090;%202021/&#1060;-2%20&#1080;%20&#1055;&#1041;_&#1060;&#1072;&#1082;&#1090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8.2. (2)"/>
      <sheetName val="Расчет НВВ на 2022-2024 гг"/>
      <sheetName val="Расчет размера корр НВВ"/>
      <sheetName val="П 1.18.2."/>
      <sheetName val="П 1.21.3."/>
      <sheetName val="ремонт"/>
      <sheetName val="общехоз"/>
      <sheetName val="ФОТ"/>
      <sheetName val="потери"/>
      <sheetName val="аренда"/>
      <sheetName val="Админ"/>
      <sheetName val="эл. АУП"/>
      <sheetName val="распределение АУП"/>
      <sheetName val="из ПРИБЫЛИ"/>
      <sheetName val="АУП соц.раз. из приб"/>
      <sheetName val="налоги"/>
      <sheetName val="банк"/>
    </sheetNames>
    <sheetDataSet>
      <sheetData sheetId="0"/>
      <sheetData sheetId="1">
        <row r="56">
          <cell r="D56">
            <v>141287.92062794574</v>
          </cell>
        </row>
      </sheetData>
      <sheetData sheetId="2"/>
      <sheetData sheetId="3">
        <row r="9">
          <cell r="E9">
            <v>62864.43637067658</v>
          </cell>
        </row>
      </sheetData>
      <sheetData sheetId="4"/>
      <sheetData sheetId="5"/>
      <sheetData sheetId="6"/>
      <sheetData sheetId="7">
        <row r="9">
          <cell r="B9">
            <v>89.040491690685883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ВВ на 2022-2024 гг"/>
      <sheetName val="Расчет размера корр НВВ"/>
      <sheetName val="П 1.18.2. "/>
      <sheetName val="П 1.21.3."/>
      <sheetName val="аренда"/>
      <sheetName val="ПОТЕРИ 2023"/>
      <sheetName val="не рабочая"/>
      <sheetName val="ремонт"/>
      <sheetName val="общехоз"/>
      <sheetName val="ФОТ"/>
      <sheetName val="потери"/>
      <sheetName val="Админ"/>
      <sheetName val="эл. АУП"/>
      <sheetName val="распределение АУП"/>
      <sheetName val="из ПРИБЫЛИ"/>
      <sheetName val="АУП соц.раз. из приб"/>
      <sheetName val="налоги"/>
      <sheetName val="банк"/>
    </sheetNames>
    <sheetDataSet>
      <sheetData sheetId="0">
        <row r="18">
          <cell r="F18">
            <v>50.730120000000007</v>
          </cell>
          <cell r="H18">
            <v>39.243146639299589</v>
          </cell>
          <cell r="I18">
            <v>39.885399977198361</v>
          </cell>
        </row>
        <row r="80">
          <cell r="F80">
            <v>53426.555098116005</v>
          </cell>
          <cell r="H80">
            <v>45587.862527742989</v>
          </cell>
          <cell r="I80">
            <v>54020.544469828776</v>
          </cell>
        </row>
        <row r="86">
          <cell r="H86">
            <v>39599.519999999997</v>
          </cell>
          <cell r="I86">
            <v>34717.200051936088</v>
          </cell>
        </row>
        <row r="87">
          <cell r="F87">
            <v>181984.42967537616</v>
          </cell>
        </row>
      </sheetData>
      <sheetData sheetId="1"/>
      <sheetData sheetId="2">
        <row r="9">
          <cell r="G9">
            <v>84174.330073093632</v>
          </cell>
          <cell r="H9">
            <v>66561.16731040724</v>
          </cell>
          <cell r="J9">
            <v>67650.507374609355</v>
          </cell>
        </row>
        <row r="16">
          <cell r="G16">
            <v>7379.4580300000016</v>
          </cell>
          <cell r="H16">
            <v>5014.3</v>
          </cell>
          <cell r="J16">
            <v>7379.4580300000016</v>
          </cell>
        </row>
        <row r="19">
          <cell r="G19">
            <v>10306.151041083074</v>
          </cell>
          <cell r="H19">
            <v>16445.869574667737</v>
          </cell>
          <cell r="J19">
            <v>16715.022676126748</v>
          </cell>
        </row>
        <row r="58">
          <cell r="H58">
            <v>186592.17482817906</v>
          </cell>
          <cell r="J58">
            <v>191802.1276529899</v>
          </cell>
        </row>
        <row r="59">
          <cell r="G59">
            <v>368.27214099999998</v>
          </cell>
          <cell r="H59">
            <v>368.27</v>
          </cell>
          <cell r="J59">
            <v>369.44463400000001</v>
          </cell>
        </row>
      </sheetData>
      <sheetData sheetId="3">
        <row r="41">
          <cell r="I41">
            <v>2465.7819470321997</v>
          </cell>
        </row>
        <row r="45">
          <cell r="G45">
            <v>3760.4353851971655</v>
          </cell>
          <cell r="H45">
            <v>2474.1365041360955</v>
          </cell>
        </row>
      </sheetData>
      <sheetData sheetId="4"/>
      <sheetData sheetId="5">
        <row r="20">
          <cell r="DD20">
            <v>16224.552</v>
          </cell>
          <cell r="DJ20">
            <v>13522.5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числ и ЗП по цехам  укр"/>
      <sheetName val="факт числ и ЗП по видам"/>
      <sheetName val="ФХД"/>
    </sheetNames>
    <sheetDataSet>
      <sheetData sheetId="0"/>
      <sheetData sheetId="1"/>
      <sheetData sheetId="2">
        <row r="179">
          <cell r="CA179">
            <v>78.84490668284559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ЖИД 20"/>
      <sheetName val="План"/>
      <sheetName val="Факт"/>
      <sheetName val="П-1"/>
      <sheetName val="2 с кв"/>
      <sheetName val="4 с кв "/>
      <sheetName val="ФХД"/>
      <sheetName val="квартальные % план"/>
      <sheetName val="%2021"/>
      <sheetName val="План2"/>
      <sheetName val="Лист1"/>
      <sheetName val="Лист2"/>
    </sheetNames>
    <sheetDataSet>
      <sheetData sheetId="0"/>
      <sheetData sheetId="1"/>
      <sheetData sheetId="2">
        <row r="80">
          <cell r="W80">
            <v>232283.97021434002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 Ф2_ГБ"/>
      <sheetName val="Ан Ф2 ФАКТ"/>
      <sheetName val="По видам деятельности"/>
      <sheetName val="ФХД"/>
      <sheetName val="ФХД (2)"/>
      <sheetName val="соцсфера"/>
    </sheetNames>
    <sheetDataSet>
      <sheetData sheetId="0"/>
      <sheetData sheetId="1"/>
      <sheetData sheetId="2">
        <row r="83">
          <cell r="RR83">
            <v>41907.592756541337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2" zoomScaleNormal="100" zoomScaleSheetLayoutView="100" workbookViewId="0">
      <selection activeCell="F25" sqref="F25"/>
    </sheetView>
  </sheetViews>
  <sheetFormatPr defaultRowHeight="15.75" x14ac:dyDescent="0.25"/>
  <cols>
    <col min="1" max="1" width="6.5703125" style="1" customWidth="1"/>
    <col min="2" max="2" width="31" style="1" customWidth="1"/>
    <col min="3" max="3" width="12.28515625" style="1" customWidth="1"/>
    <col min="4" max="5" width="27.5703125" style="1" customWidth="1"/>
    <col min="6" max="6" width="24.140625" style="1" customWidth="1"/>
    <col min="7" max="7" width="17.28515625" style="1" customWidth="1"/>
    <col min="8" max="8" width="19" style="1" customWidth="1"/>
    <col min="9" max="16384" width="9.140625" style="1"/>
  </cols>
  <sheetData>
    <row r="1" spans="1:6" ht="54" customHeight="1" x14ac:dyDescent="0.25">
      <c r="F1" s="5" t="s">
        <v>57</v>
      </c>
    </row>
    <row r="4" spans="1:6" ht="31.5" customHeight="1" x14ac:dyDescent="0.25">
      <c r="A4" s="13" t="s">
        <v>81</v>
      </c>
      <c r="B4" s="14"/>
      <c r="C4" s="14"/>
      <c r="D4" s="14"/>
      <c r="E4" s="14"/>
      <c r="F4" s="14"/>
    </row>
    <row r="7" spans="1:6" s="4" customFormat="1" ht="50.25" x14ac:dyDescent="0.2">
      <c r="A7" s="15" t="s">
        <v>53</v>
      </c>
      <c r="B7" s="16" t="s">
        <v>0</v>
      </c>
      <c r="C7" s="16" t="s">
        <v>1</v>
      </c>
      <c r="D7" s="16" t="s">
        <v>56</v>
      </c>
      <c r="E7" s="16" t="s">
        <v>55</v>
      </c>
      <c r="F7" s="16" t="s">
        <v>54</v>
      </c>
    </row>
    <row r="8" spans="1:6" s="6" customFormat="1" ht="36" customHeight="1" x14ac:dyDescent="0.2">
      <c r="A8" s="2" t="s">
        <v>2</v>
      </c>
      <c r="B8" s="17" t="s">
        <v>3</v>
      </c>
      <c r="C8" s="18"/>
      <c r="D8" s="19"/>
      <c r="E8" s="19"/>
      <c r="F8" s="19"/>
    </row>
    <row r="9" spans="1:6" s="6" customFormat="1" ht="28.7" customHeight="1" x14ac:dyDescent="0.2">
      <c r="A9" s="2" t="s">
        <v>4</v>
      </c>
      <c r="B9" s="17" t="s">
        <v>5</v>
      </c>
      <c r="C9" s="18" t="s">
        <v>6</v>
      </c>
      <c r="D9" s="20">
        <f>[4]Факт!$W$80</f>
        <v>232283.97021434002</v>
      </c>
      <c r="E9" s="20">
        <f>'[2]П 1.18.2. '!H58</f>
        <v>186592.17482817906</v>
      </c>
      <c r="F9" s="20">
        <f ca="1">'[2]П 1.18.2. '!J58</f>
        <v>191802.1276529899</v>
      </c>
    </row>
    <row r="10" spans="1:6" s="6" customFormat="1" ht="28.7" customHeight="1" x14ac:dyDescent="0.2">
      <c r="A10" s="2" t="s">
        <v>7</v>
      </c>
      <c r="B10" s="17" t="s">
        <v>8</v>
      </c>
      <c r="C10" s="18" t="s">
        <v>6</v>
      </c>
      <c r="D10" s="20">
        <f ca="1">'[2]П 1.21.3.'!G45</f>
        <v>3760.4353851971655</v>
      </c>
      <c r="E10" s="20">
        <f>'[2]П 1.21.3.'!H45</f>
        <v>2474.1365041360955</v>
      </c>
      <c r="F10" s="20">
        <f ca="1">'[2]П 1.21.3.'!$I$41</f>
        <v>2465.7819470321997</v>
      </c>
    </row>
    <row r="11" spans="1:6" s="6" customFormat="1" ht="50.25" customHeight="1" x14ac:dyDescent="0.2">
      <c r="A11" s="2" t="s">
        <v>9</v>
      </c>
      <c r="B11" s="17" t="s">
        <v>10</v>
      </c>
      <c r="C11" s="18" t="s">
        <v>6</v>
      </c>
      <c r="D11" s="20">
        <f ca="1">D10+'[2]П 1.18.2. '!G16</f>
        <v>11139.893415197166</v>
      </c>
      <c r="E11" s="20">
        <f>E10+'[2]П 1.18.2. '!H16</f>
        <v>7488.4365041360961</v>
      </c>
      <c r="F11" s="20">
        <f ca="1">F10+'[2]П 1.18.2. '!J16</f>
        <v>9845.2399770322008</v>
      </c>
    </row>
    <row r="12" spans="1:6" s="6" customFormat="1" ht="24" customHeight="1" x14ac:dyDescent="0.2">
      <c r="A12" s="2" t="s">
        <v>11</v>
      </c>
      <c r="B12" s="17" t="s">
        <v>12</v>
      </c>
      <c r="C12" s="18" t="s">
        <v>6</v>
      </c>
      <c r="D12" s="21">
        <f ca="1">'[5]По видам деятельности'!$RR$83</f>
        <v>41907.592756541337</v>
      </c>
      <c r="E12" s="20">
        <f>'[2]Расчет НВВ на 2022-2024 гг'!$H$86</f>
        <v>39599.519999999997</v>
      </c>
      <c r="F12" s="20">
        <f>'[2]Расчет НВВ на 2022-2024 гг'!$I$86</f>
        <v>34717.200051936088</v>
      </c>
    </row>
    <row r="13" spans="1:6" s="6" customFormat="1" ht="41.25" customHeight="1" x14ac:dyDescent="0.2">
      <c r="A13" s="2" t="s">
        <v>13</v>
      </c>
      <c r="B13" s="17" t="s">
        <v>14</v>
      </c>
      <c r="C13" s="18"/>
      <c r="D13" s="19"/>
      <c r="E13" s="19"/>
      <c r="F13" s="19"/>
    </row>
    <row r="14" spans="1:6" s="6" customFormat="1" ht="102" customHeight="1" x14ac:dyDescent="0.2">
      <c r="A14" s="2" t="s">
        <v>15</v>
      </c>
      <c r="B14" s="17" t="s">
        <v>67</v>
      </c>
      <c r="C14" s="18" t="s">
        <v>16</v>
      </c>
      <c r="D14" s="22">
        <f ca="1">D10/D9*100</f>
        <v>1.6188957773225696</v>
      </c>
      <c r="E14" s="22">
        <f>E10/E9*100</f>
        <v>1.325959411971253</v>
      </c>
      <c r="F14" s="22">
        <f ca="1">F10/F9*100</f>
        <v>1.285586336921827</v>
      </c>
    </row>
    <row r="15" spans="1:6" s="6" customFormat="1" ht="58.5" customHeight="1" x14ac:dyDescent="0.2">
      <c r="A15" s="2" t="s">
        <v>17</v>
      </c>
      <c r="B15" s="17" t="s">
        <v>66</v>
      </c>
      <c r="C15" s="18"/>
      <c r="D15" s="19"/>
      <c r="E15" s="19"/>
      <c r="F15" s="19"/>
    </row>
    <row r="16" spans="1:6" s="6" customFormat="1" ht="60.75" customHeight="1" x14ac:dyDescent="0.2">
      <c r="A16" s="2" t="s">
        <v>18</v>
      </c>
      <c r="B16" s="17" t="s">
        <v>58</v>
      </c>
      <c r="C16" s="18" t="s">
        <v>19</v>
      </c>
      <c r="D16" s="19"/>
      <c r="E16" s="19"/>
      <c r="F16" s="19"/>
    </row>
    <row r="17" spans="1:8" s="6" customFormat="1" ht="39.75" customHeight="1" x14ac:dyDescent="0.2">
      <c r="A17" s="2" t="s">
        <v>20</v>
      </c>
      <c r="B17" s="17" t="s">
        <v>59</v>
      </c>
      <c r="C17" s="18" t="s">
        <v>21</v>
      </c>
      <c r="D17" s="19"/>
      <c r="E17" s="19"/>
      <c r="F17" s="19"/>
    </row>
    <row r="18" spans="1:8" s="8" customFormat="1" ht="24.75" customHeight="1" x14ac:dyDescent="0.25">
      <c r="A18" s="7" t="s">
        <v>22</v>
      </c>
      <c r="B18" s="23" t="s">
        <v>60</v>
      </c>
      <c r="C18" s="24" t="s">
        <v>19</v>
      </c>
      <c r="D18" s="25">
        <f>53.1</f>
        <v>53.1</v>
      </c>
      <c r="E18" s="25">
        <v>107.658</v>
      </c>
      <c r="F18" s="25">
        <v>58.1</v>
      </c>
    </row>
    <row r="19" spans="1:8" s="6" customFormat="1" ht="60" customHeight="1" x14ac:dyDescent="0.2">
      <c r="A19" s="2" t="s">
        <v>61</v>
      </c>
      <c r="B19" s="17" t="s">
        <v>63</v>
      </c>
      <c r="C19" s="18" t="s">
        <v>62</v>
      </c>
      <c r="D19" s="21">
        <f>'[2]П 1.18.2. '!G59*1000</f>
        <v>368272.141</v>
      </c>
      <c r="E19" s="21">
        <f>'[2]П 1.18.2. '!H59*1000</f>
        <v>368270</v>
      </c>
      <c r="F19" s="21">
        <f>'[2]П 1.18.2. '!J59*1000</f>
        <v>369444.63400000002</v>
      </c>
    </row>
    <row r="20" spans="1:8" s="6" customFormat="1" ht="76.5" customHeight="1" x14ac:dyDescent="0.2">
      <c r="A20" s="2" t="s">
        <v>24</v>
      </c>
      <c r="B20" s="17" t="s">
        <v>64</v>
      </c>
      <c r="C20" s="18" t="s">
        <v>23</v>
      </c>
      <c r="D20" s="19"/>
      <c r="E20" s="19"/>
      <c r="F20" s="19"/>
    </row>
    <row r="21" spans="1:8" s="6" customFormat="1" ht="87" customHeight="1" x14ac:dyDescent="0.2">
      <c r="A21" s="2" t="s">
        <v>25</v>
      </c>
      <c r="B21" s="17" t="s">
        <v>65</v>
      </c>
      <c r="C21" s="18" t="s">
        <v>16</v>
      </c>
      <c r="D21" s="26">
        <f>'[2]ПОТЕРИ 2023'!$DD$20/('[2]ПОТЕРИ 2023'!$DD$20+D19)*100</f>
        <v>4.2196857074138734</v>
      </c>
      <c r="E21" s="27">
        <v>3.238</v>
      </c>
      <c r="F21" s="27">
        <f>'[2]ПОТЕРИ 2023'!$DJ$20/('[2]ПОТЕРИ 2023'!$DJ$20+F19)*100</f>
        <v>3.5309818518264806</v>
      </c>
    </row>
    <row r="22" spans="1:8" s="6" customFormat="1" ht="73.5" customHeight="1" x14ac:dyDescent="0.2">
      <c r="A22" s="2" t="s">
        <v>26</v>
      </c>
      <c r="B22" s="17" t="s">
        <v>68</v>
      </c>
      <c r="C22" s="18"/>
      <c r="D22" s="19"/>
      <c r="E22" s="19"/>
      <c r="F22" s="19"/>
    </row>
    <row r="23" spans="1:8" s="6" customFormat="1" ht="87" customHeight="1" x14ac:dyDescent="0.2">
      <c r="A23" s="2" t="s">
        <v>27</v>
      </c>
      <c r="B23" s="17" t="s">
        <v>69</v>
      </c>
      <c r="C23" s="18" t="s">
        <v>21</v>
      </c>
      <c r="D23" s="19"/>
      <c r="E23" s="19"/>
      <c r="F23" s="19"/>
    </row>
    <row r="24" spans="1:8" s="6" customFormat="1" ht="72" customHeight="1" x14ac:dyDescent="0.2">
      <c r="A24" s="2" t="s">
        <v>28</v>
      </c>
      <c r="B24" s="17" t="s">
        <v>29</v>
      </c>
      <c r="C24" s="18"/>
      <c r="D24" s="28">
        <f ca="1">'[2]Расчет НВВ на 2022-2024 гг'!$F$87</f>
        <v>181984.42967537616</v>
      </c>
      <c r="E24" s="28">
        <f>E9</f>
        <v>186592.17482817906</v>
      </c>
      <c r="F24" s="28">
        <f ca="1">F9</f>
        <v>191802.1276529899</v>
      </c>
    </row>
    <row r="25" spans="1:8" s="6" customFormat="1" ht="90" customHeight="1" x14ac:dyDescent="0.2">
      <c r="A25" s="2" t="s">
        <v>30</v>
      </c>
      <c r="B25" s="17" t="s">
        <v>71</v>
      </c>
      <c r="C25" s="18" t="s">
        <v>6</v>
      </c>
      <c r="D25" s="28">
        <f ca="1">D24-D30</f>
        <v>128557.87457726015</v>
      </c>
      <c r="E25" s="28">
        <f>E24-E30</f>
        <v>141004.31230043608</v>
      </c>
      <c r="F25" s="28">
        <f ca="1">F24-F30</f>
        <v>137781.58318316113</v>
      </c>
    </row>
    <row r="26" spans="1:8" s="6" customFormat="1" ht="27.6" customHeight="1" x14ac:dyDescent="0.2">
      <c r="A26" s="2"/>
      <c r="B26" s="17" t="s">
        <v>70</v>
      </c>
      <c r="C26" s="18"/>
      <c r="D26" s="19"/>
      <c r="E26" s="19"/>
      <c r="F26" s="19"/>
    </row>
    <row r="27" spans="1:8" s="6" customFormat="1" ht="27.6" customHeight="1" x14ac:dyDescent="0.2">
      <c r="A27" s="2"/>
      <c r="B27" s="17" t="s">
        <v>31</v>
      </c>
      <c r="C27" s="18"/>
      <c r="D27" s="28">
        <f>'[2]П 1.18.2. '!G9</f>
        <v>84174.330073093632</v>
      </c>
      <c r="E27" s="28">
        <f>'[2]П 1.18.2. '!H9</f>
        <v>66561.16731040724</v>
      </c>
      <c r="F27" s="28">
        <f>'[2]П 1.18.2. '!J9</f>
        <v>67650.507374609355</v>
      </c>
    </row>
    <row r="28" spans="1:8" s="6" customFormat="1" ht="27.6" customHeight="1" x14ac:dyDescent="0.2">
      <c r="A28" s="2"/>
      <c r="B28" s="17" t="s">
        <v>32</v>
      </c>
      <c r="C28" s="18"/>
      <c r="D28" s="28">
        <f>'[2]П 1.18.2. '!G19-D29</f>
        <v>10255.420921083074</v>
      </c>
      <c r="E28" s="28">
        <f>'[2]П 1.18.2. '!H19-E29</f>
        <v>16406.626428028438</v>
      </c>
      <c r="F28" s="28">
        <f>'[2]П 1.18.2. '!J19-F29</f>
        <v>16675.137276149548</v>
      </c>
    </row>
    <row r="29" spans="1:8" s="6" customFormat="1" ht="27.6" customHeight="1" x14ac:dyDescent="0.2">
      <c r="A29" s="2"/>
      <c r="B29" s="17" t="s">
        <v>33</v>
      </c>
      <c r="C29" s="18"/>
      <c r="D29" s="28">
        <f>'[2]Расчет НВВ на 2022-2024 гг'!$F$18</f>
        <v>50.730120000000007</v>
      </c>
      <c r="E29" s="28">
        <f>'[2]Расчет НВВ на 2022-2024 гг'!$H$18</f>
        <v>39.243146639299589</v>
      </c>
      <c r="F29" s="28">
        <f>'[2]Расчет НВВ на 2022-2024 гг'!$I$18</f>
        <v>39.885399977198361</v>
      </c>
    </row>
    <row r="30" spans="1:8" s="6" customFormat="1" ht="85.5" customHeight="1" x14ac:dyDescent="0.2">
      <c r="A30" s="2" t="s">
        <v>34</v>
      </c>
      <c r="B30" s="17" t="s">
        <v>72</v>
      </c>
      <c r="C30" s="18" t="s">
        <v>6</v>
      </c>
      <c r="D30" s="28">
        <f ca="1">'[2]Расчет НВВ на 2022-2024 гг'!$F$80</f>
        <v>53426.555098116005</v>
      </c>
      <c r="E30" s="28">
        <f>'[2]Расчет НВВ на 2022-2024 гг'!$H$80</f>
        <v>45587.862527742989</v>
      </c>
      <c r="F30" s="28">
        <f ca="1">'[2]Расчет НВВ на 2022-2024 гг'!$I$80</f>
        <v>54020.544469828776</v>
      </c>
      <c r="G30" s="12"/>
      <c r="H30" s="12"/>
    </row>
    <row r="31" spans="1:8" s="6" customFormat="1" ht="60.75" customHeight="1" x14ac:dyDescent="0.2">
      <c r="A31" s="2" t="s">
        <v>35</v>
      </c>
      <c r="B31" s="17" t="s">
        <v>73</v>
      </c>
      <c r="C31" s="18" t="s">
        <v>6</v>
      </c>
      <c r="D31" s="28"/>
      <c r="E31" s="19"/>
      <c r="F31" s="19"/>
    </row>
    <row r="32" spans="1:8" s="6" customFormat="1" ht="43.5" customHeight="1" x14ac:dyDescent="0.2">
      <c r="A32" s="2" t="s">
        <v>36</v>
      </c>
      <c r="B32" s="17" t="s">
        <v>82</v>
      </c>
      <c r="C32" s="18" t="s">
        <v>6</v>
      </c>
      <c r="D32" s="19"/>
      <c r="E32" s="19"/>
      <c r="F32" s="19"/>
    </row>
    <row r="33" spans="1:6" s="6" customFormat="1" ht="70.5" customHeight="1" x14ac:dyDescent="0.2">
      <c r="A33" s="2" t="s">
        <v>37</v>
      </c>
      <c r="B33" s="17" t="s">
        <v>38</v>
      </c>
      <c r="C33" s="18"/>
      <c r="D33" s="19"/>
      <c r="E33" s="19"/>
      <c r="F33" s="19"/>
    </row>
    <row r="34" spans="1:6" s="6" customFormat="1" ht="27" customHeight="1" x14ac:dyDescent="0.2">
      <c r="A34" s="2"/>
      <c r="B34" s="29" t="s">
        <v>39</v>
      </c>
      <c r="C34" s="18"/>
      <c r="D34" s="19"/>
      <c r="E34" s="19"/>
      <c r="F34" s="19"/>
    </row>
    <row r="35" spans="1:6" s="6" customFormat="1" ht="30.75" customHeight="1" x14ac:dyDescent="0.2">
      <c r="A35" s="2"/>
      <c r="B35" s="17" t="s">
        <v>74</v>
      </c>
      <c r="C35" s="18" t="s">
        <v>40</v>
      </c>
      <c r="D35" s="20">
        <v>1076</v>
      </c>
      <c r="E35" s="20">
        <v>1076</v>
      </c>
      <c r="F35" s="20">
        <v>1076</v>
      </c>
    </row>
    <row r="36" spans="1:6" s="6" customFormat="1" ht="47.25" x14ac:dyDescent="0.2">
      <c r="A36" s="2"/>
      <c r="B36" s="17" t="s">
        <v>75</v>
      </c>
      <c r="C36" s="18" t="s">
        <v>41</v>
      </c>
      <c r="D36" s="28">
        <f ca="1">D25/D35</f>
        <v>119.47757860340162</v>
      </c>
      <c r="E36" s="28">
        <f>E25/E35</f>
        <v>131.04489990746848</v>
      </c>
      <c r="F36" s="28">
        <f ca="1">F25/F35</f>
        <v>128.04979849736165</v>
      </c>
    </row>
    <row r="37" spans="1:6" s="6" customFormat="1" ht="72.75" customHeight="1" x14ac:dyDescent="0.2">
      <c r="A37" s="2" t="s">
        <v>42</v>
      </c>
      <c r="B37" s="17" t="s">
        <v>43</v>
      </c>
      <c r="C37" s="18"/>
      <c r="D37" s="19"/>
      <c r="E37" s="19"/>
      <c r="F37" s="19"/>
    </row>
    <row r="38" spans="1:6" s="6" customFormat="1" ht="41.25" customHeight="1" x14ac:dyDescent="0.2">
      <c r="A38" s="2" t="s">
        <v>44</v>
      </c>
      <c r="B38" s="17" t="s">
        <v>45</v>
      </c>
      <c r="C38" s="18" t="s">
        <v>46</v>
      </c>
      <c r="D38" s="30">
        <f>[3]ФХД!$CA$179</f>
        <v>78.84490668284559</v>
      </c>
      <c r="E38" s="31">
        <f>[1]ФОТ!$B$9</f>
        <v>89.040491690685883</v>
      </c>
      <c r="F38" s="31">
        <f>[1]ФОТ!$B$9</f>
        <v>89.040491690685883</v>
      </c>
    </row>
    <row r="39" spans="1:6" s="6" customFormat="1" ht="47.25" x14ac:dyDescent="0.2">
      <c r="A39" s="2" t="s">
        <v>47</v>
      </c>
      <c r="B39" s="17" t="s">
        <v>48</v>
      </c>
      <c r="C39" s="18" t="s">
        <v>76</v>
      </c>
      <c r="D39" s="32">
        <f>D27/D38/12</f>
        <v>88.966146339764748</v>
      </c>
      <c r="E39" s="22">
        <f>E27/E38/12</f>
        <v>62.294848525798947</v>
      </c>
      <c r="F39" s="22">
        <f>F27/F38/12</f>
        <v>63.314366016772162</v>
      </c>
    </row>
    <row r="40" spans="1:6" s="6" customFormat="1" ht="59.25" customHeight="1" x14ac:dyDescent="0.2">
      <c r="A40" s="3" t="s">
        <v>49</v>
      </c>
      <c r="B40" s="17" t="s">
        <v>50</v>
      </c>
      <c r="C40" s="18"/>
      <c r="D40" s="19"/>
      <c r="E40" s="19"/>
      <c r="F40" s="19"/>
    </row>
    <row r="41" spans="1:6" s="6" customFormat="1" ht="27" customHeight="1" x14ac:dyDescent="0.2">
      <c r="A41" s="3"/>
      <c r="B41" s="29" t="s">
        <v>39</v>
      </c>
      <c r="C41" s="18"/>
      <c r="D41" s="19"/>
      <c r="E41" s="19"/>
      <c r="F41" s="19"/>
    </row>
    <row r="42" spans="1:6" s="6" customFormat="1" ht="68.25" customHeight="1" x14ac:dyDescent="0.2">
      <c r="A42" s="3"/>
      <c r="B42" s="17" t="s">
        <v>51</v>
      </c>
      <c r="C42" s="18" t="s">
        <v>6</v>
      </c>
      <c r="D42" s="33">
        <v>58919</v>
      </c>
      <c r="E42" s="33">
        <v>58919</v>
      </c>
      <c r="F42" s="33">
        <v>58919</v>
      </c>
    </row>
    <row r="43" spans="1:6" s="6" customFormat="1" ht="68.25" customHeight="1" x14ac:dyDescent="0.2">
      <c r="A43" s="11"/>
      <c r="B43" s="17" t="s">
        <v>52</v>
      </c>
      <c r="C43" s="18" t="s">
        <v>6</v>
      </c>
      <c r="D43" s="19"/>
      <c r="E43" s="19"/>
      <c r="F43" s="19"/>
    </row>
    <row r="44" spans="1:6" s="10" customFormat="1" ht="19.5" customHeight="1" x14ac:dyDescent="0.2">
      <c r="A44" s="9" t="s">
        <v>77</v>
      </c>
    </row>
    <row r="45" spans="1:6" s="10" customFormat="1" x14ac:dyDescent="0.2">
      <c r="A45" s="9" t="s">
        <v>78</v>
      </c>
    </row>
    <row r="46" spans="1:6" s="10" customFormat="1" x14ac:dyDescent="0.2">
      <c r="A46" s="9" t="s">
        <v>79</v>
      </c>
    </row>
    <row r="47" spans="1:6" s="10" customFormat="1" x14ac:dyDescent="0.2">
      <c r="A47" s="9" t="s">
        <v>80</v>
      </c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Третьякова Наталья Богдановна</cp:lastModifiedBy>
  <cp:lastPrinted>2020-04-23T03:48:54Z</cp:lastPrinted>
  <dcterms:created xsi:type="dcterms:W3CDTF">2014-08-15T10:06:32Z</dcterms:created>
  <dcterms:modified xsi:type="dcterms:W3CDTF">2022-04-26T05:17:19Z</dcterms:modified>
</cp:coreProperties>
</file>