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ybatovaZE\Desktop\"/>
    </mc:Choice>
  </mc:AlternateContent>
  <bookViews>
    <workbookView xWindow="0" yWindow="0" windowWidth="28800" windowHeight="10800"/>
  </bookViews>
  <sheets>
    <sheet name="Форма раскрытия информации" sheetId="1" r:id="rId1"/>
  </sheets>
  <externalReferences>
    <externalReference r:id="rId2"/>
  </externalReferences>
  <definedNames>
    <definedName name="allPrdPlan_wsP14">'[1]П1.4'!$AD$29</definedName>
    <definedName name="BACE">[1]TEHSHEET!$H$26:$H$28</definedName>
    <definedName name="BASIS_INSTALL">[1]TEHSHEET!$R$20:$R$23</definedName>
    <definedName name="doc_list">[1]TEHSHEET!$R$28:$R$29</definedName>
    <definedName name="FIRST_PERIOD_IN_LT">[1]Титульный!$AC$39</definedName>
    <definedName name="flag_data_wsInfo">'Форма раскрытия информации'!$AD$30</definedName>
    <definedName name="flag_end_wsInfo">'Форма раскрытия информации'!$AK$102</definedName>
    <definedName name="flag_end_wsOpenInfo">'Форма раскрытия информации'!$AK$102</definedName>
    <definedName name="flag_start_wsOpenInfo">'Форма раскрытия информации'!$AA$20</definedName>
    <definedName name="FORM_INF_DISCL_vis_reg_flags">'Форма раскрытия информации'!$B$30:$B$32</definedName>
    <definedName name="GOD_BAZUR">[1]Титульный!$AC$40</definedName>
    <definedName name="GOD_BAZUR_PERIODS">[1]TEHSHEET!$M$8:$M$22</definedName>
    <definedName name="GRID_keyTS">[1]TEHSHEET!$I$36</definedName>
    <definedName name="GROUP_AMORT">[1]TEHSHEET!$W$2:$W$11</definedName>
    <definedName name="INN">[1]Титульный!$AC$31</definedName>
    <definedName name="INSTALL_METHOD">[1]TEHSHEET!$Q$20:$Q$22</definedName>
    <definedName name="IST_FIN_AMORT">[1]TEHSHEET!$Y$2:$Y$7</definedName>
    <definedName name="KPP">[1]Титульный!$AC$32</definedName>
    <definedName name="LEVEL_VOLTAGE">[1]TEHSHEET!$O$20:$O$24</definedName>
    <definedName name="LIST_SOB">[1]TEHSHEET!$G$26:$G$31</definedName>
    <definedName name="logic">[1]TEHSHEET!$P$9:$P$10</definedName>
    <definedName name="METOD_RASCHETA_TARIFA">[1]TEHSHEET!$B$2:$B$8</definedName>
    <definedName name="MONTH_LIST">[1]TEHSHEET!$F$6:$F$17</definedName>
    <definedName name="ORG">[1]Титульный!$AC$27</definedName>
    <definedName name="P1_4_1_EE_1_TOTAL">'[1]П1.4'!$BH$29</definedName>
    <definedName name="P1_4_1_EE_3_TOTAL">'[1]П1.4'!$DP$29</definedName>
    <definedName name="P1_5_1_POWER_1_TOTAL">'[1]П1.5'!$AS$28</definedName>
    <definedName name="PERIOD_LENGTH">[1]Титульный!$AC$41</definedName>
    <definedName name="POSSIBLE_PERIODS">[1]TEHSHEET!$L$29:$L$33</definedName>
    <definedName name="PRD">[1]Титульный!$AC$43</definedName>
    <definedName name="REGION_NAME">[1]Титульный!$AC$23</definedName>
    <definedName name="REGULATION_METHODS">[1]Титульный!$AC$35</definedName>
    <definedName name="REPORT_OWNER">[1]Титульный!$AC$25</definedName>
    <definedName name="SOURCE_DEVICE">[1]TEHSHEET!$Q$28:$Q$31</definedName>
    <definedName name="STATUS_CONTRACT_REESTR">[1]TEHSHEET!$R$2:$R$4</definedName>
    <definedName name="TARIFF_SEND">[1]Титульный!$AC$37</definedName>
    <definedName name="tblEnd_1_wsOpenInfo">'Форма раскрытия информации'!$AD$43</definedName>
    <definedName name="tblEnd_2_wsOpenInfo">'Форма раскрытия информации'!$AG$81</definedName>
    <definedName name="tblEnd_3_wsOpenInfo">'Форма раскрытия информации'!$AJ$94</definedName>
    <definedName name="tblStart_1_wsOpenInfo">'Форма раскрытия информации'!$AD$34</definedName>
    <definedName name="tblStart_2_wsOpenInfo">'Форма раскрытия информации'!$AE$52</definedName>
    <definedName name="tblStart_3_wsOpenInfo">'Форма раскрытия информации'!$AE$92</definedName>
    <definedName name="TYPE_CUSTOMERS">[1]TEHSHEET!$Q$9:$Q$12</definedName>
    <definedName name="TYPE_DEVICE">[1]TEHSHEET!$P$28:$P$31</definedName>
    <definedName name="TYPE_DOC_RENT">[1]TEHSHEET!$P$2:$P$3</definedName>
    <definedName name="TYPE_OBJECT">[1]TEHSHEET!$O$28:$O$32</definedName>
    <definedName name="TYPE_RENT_DOG">[1]TEHSHEET!$S$2:$S$3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94" i="1" l="1"/>
  <c r="AJ94" i="1" s="1"/>
  <c r="AH94" i="1"/>
  <c r="AF94" i="1"/>
  <c r="AH93" i="1"/>
  <c r="AF93" i="1"/>
  <c r="AH92" i="1"/>
  <c r="AF92" i="1"/>
  <c r="AF80" i="1"/>
  <c r="AG80" i="1" s="1"/>
  <c r="AE80" i="1"/>
  <c r="AG78" i="1"/>
  <c r="AE78" i="1"/>
  <c r="AG77" i="1"/>
  <c r="AE77" i="1"/>
  <c r="AG75" i="1"/>
  <c r="AF75" i="1"/>
  <c r="AE75" i="1"/>
  <c r="AG74" i="1"/>
  <c r="AE74" i="1"/>
  <c r="AG72" i="1"/>
  <c r="AG71" i="1"/>
  <c r="AE71" i="1"/>
  <c r="AG70" i="1"/>
  <c r="AG69" i="1"/>
  <c r="AE69" i="1"/>
  <c r="AG68" i="1"/>
  <c r="AF68" i="1"/>
  <c r="AE68" i="1"/>
  <c r="AG67" i="1"/>
  <c r="AE67" i="1"/>
  <c r="AG65" i="1"/>
  <c r="AE65" i="1"/>
  <c r="AE70" i="1" s="1"/>
  <c r="AG64" i="1"/>
  <c r="AE64" i="1"/>
  <c r="AG62" i="1"/>
  <c r="AE62" i="1"/>
  <c r="AG60" i="1"/>
  <c r="AG59" i="1"/>
  <c r="AE57" i="1"/>
  <c r="AG55" i="1"/>
  <c r="AG54" i="1"/>
  <c r="AE54" i="1"/>
  <c r="AE55" i="1" s="1"/>
  <c r="AG53" i="1"/>
  <c r="AG57" i="1" s="1"/>
  <c r="AF53" i="1"/>
  <c r="AF57" i="1" s="1"/>
  <c r="AG52" i="1"/>
  <c r="AD43" i="1"/>
  <c r="AD42" i="1"/>
  <c r="AD41" i="1"/>
  <c r="AD40" i="1"/>
  <c r="AD39" i="1"/>
  <c r="AD38" i="1"/>
  <c r="AD37" i="1"/>
  <c r="AD36" i="1"/>
  <c r="AD34" i="1"/>
  <c r="B30" i="1"/>
  <c r="AB26" i="1"/>
  <c r="AB23" i="1"/>
  <c r="AF54" i="1" l="1"/>
</calcChain>
</file>

<file path=xl/sharedStrings.xml><?xml version="1.0" encoding="utf-8"?>
<sst xmlns="http://schemas.openxmlformats.org/spreadsheetml/2006/main" count="286" uniqueCount="175">
  <si>
    <t>markAxe_1</t>
  </si>
  <si>
    <t>ITEM</t>
  </si>
  <si>
    <t>COMMENT</t>
  </si>
  <si>
    <t>UNIT</t>
  </si>
  <si>
    <t>ПФ</t>
  </si>
  <si>
    <t>markAxe_2</t>
  </si>
  <si>
    <t>ПРД</t>
  </si>
  <si>
    <t>markAxe_3</t>
  </si>
  <si>
    <t>ф</t>
  </si>
  <si>
    <t>у</t>
  </si>
  <si>
    <t>п</t>
  </si>
  <si>
    <t>1 пг</t>
  </si>
  <si>
    <t>2 пг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</si>
  <si>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</si>
  <si>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</si>
  <si>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</si>
  <si>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</si>
  <si>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Форма соответствует опубликованному предложению на сайте:</t>
  </si>
  <si>
    <t>I. Информация об организации</t>
  </si>
  <si>
    <t>L.FULLNAME</t>
  </si>
  <si>
    <t>Полное наименование</t>
  </si>
  <si>
    <t>СТР</t>
  </si>
  <si>
    <t>L.NAME</t>
  </si>
  <si>
    <t>Сокращенное наименование</t>
  </si>
  <si>
    <t>L.LOCATION</t>
  </si>
  <si>
    <t>Место нахождения</t>
  </si>
  <si>
    <t>L.ADDRESS</t>
  </si>
  <si>
    <t>Фактический адрес</t>
  </si>
  <si>
    <t>L.INN</t>
  </si>
  <si>
    <t>ИНН</t>
  </si>
  <si>
    <t>L.KPP</t>
  </si>
  <si>
    <t>КПП</t>
  </si>
  <si>
    <t>L.FIO</t>
  </si>
  <si>
    <t>Ф.И.О. руководителя</t>
  </si>
  <si>
    <t>L.EMAIL</t>
  </si>
  <si>
    <t>Адрес электронной почты</t>
  </si>
  <si>
    <t>L.PHONE</t>
  </si>
  <si>
    <t>Контактный телефон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</si>
  <si>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</si>
  <si>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</si>
  <si>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</si>
  <si>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</si>
  <si>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утвержденные_x000D_ на базовый_x000D_ период *</t>
  </si>
  <si>
    <t>Предложения_x000D_ 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</si>
  <si>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</si>
  <si>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</si>
  <si>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L.REVENUE</t>
  </si>
  <si>
    <t>Выручка</t>
  </si>
  <si>
    <t>ЧСЛ</t>
  </si>
  <si>
    <t>1.1</t>
  </si>
  <si>
    <t>тыс.руб.</t>
  </si>
  <si>
    <t>L.PROFIT</t>
  </si>
  <si>
    <t>Прибыль (убыток) от продаж</t>
  </si>
  <si>
    <t>1.2</t>
  </si>
  <si>
    <t>L.EBITDA</t>
  </si>
  <si>
    <t>EBITDA (прибыль до процентов, налогов и амортизации)</t>
  </si>
  <si>
    <t>1.3</t>
  </si>
  <si>
    <t>L.NETPROFIT</t>
  </si>
  <si>
    <t>Чистая прибыль (убыток)</t>
  </si>
  <si>
    <t>1.4</t>
  </si>
  <si>
    <t>2</t>
  </si>
  <si>
    <t>Показатели рентабельности организации</t>
  </si>
  <si>
    <t>L.PROFITABILITY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</si>
  <si>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</si>
  <si>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2.1</t>
  </si>
  <si>
    <t>%</t>
  </si>
  <si>
    <t>3</t>
  </si>
  <si>
    <t>Показатели регулируемых видов деятельности организации</t>
  </si>
  <si>
    <t>L.POWER</t>
  </si>
  <si>
    <t>Заявленная мощность</t>
  </si>
  <si>
    <t>3.1</t>
  </si>
  <si>
    <t>Заявленная мощность &lt;***&gt;</t>
  </si>
  <si>
    <t>МВт</t>
  </si>
  <si>
    <t>L.EESUPLY</t>
  </si>
  <si>
    <t>Объем полезного отпуска электроэнергии</t>
  </si>
  <si>
    <t>3.2</t>
  </si>
  <si>
    <t>Объем полезного отпуска электроэнергии - Всего &lt;***&gt;</t>
  </si>
  <si>
    <t>тыс.кВт*ч</t>
  </si>
  <si>
    <t>L.EESUPLY.PEOPLE</t>
  </si>
  <si>
    <t>Объем полезного отпуска электроэнергии населению и приравненным к нему категориям потребителей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</si>
  <si>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</si>
  <si>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</si>
  <si>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</si>
  <si>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L.LOSS</t>
  </si>
  <si>
    <t>Уровень потерь электрической энергии</t>
  </si>
  <si>
    <t>3.4</t>
  </si>
  <si>
    <t>Уровень потерь электрической энергии &lt;***&gt;</t>
  </si>
  <si>
    <t>L.PROGRAM.EFFICIENCY</t>
  </si>
  <si>
    <t>Реквизиты программы энергоэффективности (кем утверждена, дата утверждения, номер приказа)</t>
  </si>
  <si>
    <t>3.5</t>
  </si>
  <si>
    <t>Реквизиты программы энергоэффективности (кем утверждена, дата утверждения, номер приказа) &lt;***&gt;</t>
  </si>
  <si>
    <t>Утверждена директором МУП "КОС"</t>
  </si>
  <si>
    <t>L.NVV</t>
  </si>
  <si>
    <t>Необходимая валовая выручка по регулируемым видам деятельности организации</t>
  </si>
  <si>
    <t>4</t>
  </si>
  <si>
    <t>Необходимая валовая выручка по регулируемым видам деятельности организации - Всего</t>
  </si>
  <si>
    <t>L.CONTROLEXPENSES</t>
  </si>
  <si>
    <t>Расходы, связанные с производством и реализацией товаров, работ и услуг;операционные (подконтрольные) расходы</t>
  </si>
  <si>
    <t>4.1</t>
  </si>
  <si>
    <t>Расходы, связанные с производством и реализацией товаров, работ и услуг &lt;**&gt;, &lt;****&gt;;_x000D_ операционные (подконтрольные) расходы &lt;***&gt; - Всего</t>
  </si>
  <si>
    <t>в том числе:</t>
  </si>
  <si>
    <t>L.FOT</t>
  </si>
  <si>
    <t>оплата труда</t>
  </si>
  <si>
    <t>4.1.1</t>
  </si>
  <si>
    <t>L.REPAIR</t>
  </si>
  <si>
    <t>ремонт основных фондов</t>
  </si>
  <si>
    <t>4.1.2</t>
  </si>
  <si>
    <t>L.MATERIALS</t>
  </si>
  <si>
    <t>материальные затраты</t>
  </si>
  <si>
    <t>4.1.3</t>
  </si>
  <si>
    <t>L.UNCONTROLEXPENSES</t>
  </si>
  <si>
    <t>неподконтрольные расходы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</si>
  <si>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</si>
  <si>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</si>
  <si>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L.RECENTEXCESS</t>
  </si>
  <si>
    <t>Выпадающие, излишние доходы (расходы) прошлых лет</t>
  </si>
  <si>
    <t>4.3</t>
  </si>
  <si>
    <t>L.TARIFINVEST</t>
  </si>
  <si>
    <t>Инвестиции, осуществляемые за счет тарифных источников</t>
  </si>
  <si>
    <t>4.4</t>
  </si>
  <si>
    <t>L.PROGRAM.INVEST</t>
  </si>
  <si>
    <t>Реквизиты инвестиционной программы (кем утверждена, дата утверждения, номер приказа)</t>
  </si>
  <si>
    <t>4.4.1</t>
  </si>
  <si>
    <t>Приказ Министерства промышленности, энергетики и ЖКХ Красноярского края от 10.10.2023 № 171</t>
  </si>
  <si>
    <t>проект ИП на 2025-2029 гг</t>
  </si>
  <si>
    <t>L.UE</t>
  </si>
  <si>
    <t>Объем условных единиц</t>
  </si>
  <si>
    <t>4.5</t>
  </si>
  <si>
    <t>Объем условных единиц &lt;***&gt;</t>
  </si>
  <si>
    <t>у.е.</t>
  </si>
  <si>
    <t>L.CONTROLEXPENSES.UEUNIT</t>
  </si>
  <si>
    <t>Операционные (подконтрольные) расходы на условную единицу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</si>
  <si>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</si>
  <si>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</si>
  <si>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</si>
  <si>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</si>
  <si>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</si>
  <si>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L.EMPLOYEE.AVERAGE</t>
  </si>
  <si>
    <t>Среднесписочная численность персонала</t>
  </si>
  <si>
    <t>5.1</t>
  </si>
  <si>
    <t>человек</t>
  </si>
  <si>
    <t>L.AVERAGESALARY</t>
  </si>
  <si>
    <t>Среднемесячная заработная плата на одного работника</t>
  </si>
  <si>
    <t>5.2</t>
  </si>
  <si>
    <t>тыс.руб. на человека</t>
  </si>
  <si>
    <t>L.TARIFFAGREEMENT</t>
  </si>
  <si>
    <t>Реквизиты отраслевого тарифного соглашения (дата утверждения, срок действия)</t>
  </si>
  <si>
    <t>5.3</t>
  </si>
  <si>
    <t>L.CAPITAL</t>
  </si>
  <si>
    <t>Уставный капитал (складочный капитал, уставный фонд, вклады товарищей)</t>
  </si>
  <si>
    <t>6</t>
  </si>
  <si>
    <t>L.FINSTAB</t>
  </si>
  <si>
    <t>Анализ финансовой устойчивости по величине излишка (недостатка) собственных оборотных средств</t>
  </si>
  <si>
    <t>7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</si>
  <si>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</si>
  <si>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</si>
  <si>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</si>
  <si>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</si>
  <si>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</si>
  <si>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</si>
  <si>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</si>
  <si>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</si>
  <si>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L.TARIF.SERVICE</t>
  </si>
  <si>
    <t>ставка на содержание сетей</t>
  </si>
  <si>
    <t>руб./МВт в месяц</t>
  </si>
  <si>
    <t>L.TARIF.LOSS</t>
  </si>
  <si>
    <t>ставка на оплату технологического расхода (потерь)</t>
  </si>
  <si>
    <t>руб./МВт·ч</t>
  </si>
  <si>
    <t>L.TARIF.SINGLERATE</t>
  </si>
  <si>
    <t>одноставочный тариф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</si>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</sst>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9"/>
      <color rgb="FF000000"/>
      <name val="Tahoma"/>
    </font>
    <font>
      <sz val="9"/>
      <name val="Tahoma"/>
    </font>
    <font>
      <sz val="9"/>
      <color theme="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D7EAD3"/>
      </patternFill>
    </fill>
    <fill>
      <patternFill patternType="solid">
        <fgColor rgb="FFD2D2D2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 applyFill="0" applyBorder="0">
      <alignment vertical="top"/>
    </xf>
  </cellStyleXfs>
  <cellXfs count="44">
    <xf numFmtId="0" fontId="0" fillId="0" borderId="0" xfId="0">
      <alignment vertical="top"/>
    </xf>
    <xf numFmtId="0" fontId="1" fillId="0" borderId="0" xfId="0" applyFont="1" applyAlignment="1">
      <alignment vertical="center"/>
    </xf>
    <xf numFmtId="0" fontId="0" fillId="0" borderId="0" xfId="0" applyFont="1">
      <alignment vertical="top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2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" xfId="0" applyNumberFormat="1" applyFont="1" applyBorder="1" applyAlignment="1">
      <alignment horizontal="lef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>
      <alignment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ybatovaZE/Downloads/ENERGY.CALC.NVV.TSO.2025.6.24.EIAS(v1.0.0)%2026.04%20(2)_expor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Инструкция"/>
      <sheetName val="Информация"/>
      <sheetName val="TEHSHEET"/>
      <sheetName val="Титульный"/>
      <sheetName val="Список листов"/>
      <sheetName val="Данные регулятора"/>
      <sheetName val="История изменений ВО"/>
      <sheetName val="Сопроводительные материалы"/>
      <sheetName val="Форма раскрытия информации"/>
      <sheetName val="Расчет потерь"/>
      <sheetName val="Раздельный учет"/>
      <sheetName val="приказ минэнерго"/>
      <sheetName val="Форма 3.1"/>
      <sheetName val="ОПР Факт"/>
      <sheetName val="П1.30"/>
      <sheetName val="П1.4"/>
      <sheetName val="П1.5"/>
      <sheetName val="ЛЭП у.е"/>
      <sheetName val="ПС у.е"/>
      <sheetName val="Свод УЕ"/>
      <sheetName val="Регионы аналоги"/>
      <sheetName val="Прил. 1"/>
      <sheetName val="Прил. 2 8"/>
      <sheetName val="Прил. 3-6"/>
      <sheetName val="ДПР"/>
      <sheetName val="индекс эффективности ОПР"/>
      <sheetName val="баз. ур. подк. расх."/>
      <sheetName val="Check"/>
      <sheetName val="ATTACH_DOC"/>
      <sheetName val="PATTERN_COSTS"/>
      <sheetName val="Тариф"/>
      <sheetName val="Расчет НВВ"/>
      <sheetName val="Корректировка НВВ"/>
      <sheetName val="Сырье и материалы"/>
      <sheetName val="ЭЭ"/>
      <sheetName val="ТЭ"/>
      <sheetName val="РПР Ремонт"/>
      <sheetName val="ФОТ"/>
      <sheetName val="Норматив численности работников"/>
      <sheetName val="ШТ"/>
      <sheetName val="ТК"/>
      <sheetName val="ППР"/>
      <sheetName val="Замена ИСУ факт"/>
      <sheetName val="Замена ИСУ план"/>
      <sheetName val="ФСК факт"/>
      <sheetName val="ФСК"/>
      <sheetName val="Аренда ЭСХ (факт)"/>
      <sheetName val="Аренда ЭСХ (план)"/>
      <sheetName val="Лизинг ЭСХ"/>
      <sheetName val="Аренда прочее им."/>
      <sheetName val="tech"/>
      <sheetName val="Прочие НПР"/>
      <sheetName val="Расчет амортизации"/>
      <sheetName val="Амортизация свод"/>
      <sheetName val="Трансп.налог"/>
      <sheetName val="Налог на прибыль"/>
      <sheetName val="Налог на имущество"/>
      <sheetName val="Факт потери"/>
      <sheetName val="Экономия по потерям"/>
      <sheetName val="товарная выручка (получение)"/>
      <sheetName val="товарная выручка (выплата)"/>
      <sheetName val="Бездоговор"/>
      <sheetName val="REESTR_MO"/>
      <sheetName val="REESTR_ORG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</sheetNames>
    <sheetDataSet>
      <sheetData sheetId="0"/>
      <sheetData sheetId="1"/>
      <sheetData sheetId="2"/>
      <sheetData sheetId="3">
        <row r="2">
          <cell r="B2" t="str">
            <v>Полное НВВ/сальдо переток</v>
          </cell>
          <cell r="P2" t="str">
            <v>аренда частной собственности</v>
          </cell>
          <cell r="R2" t="str">
            <v>да</v>
          </cell>
          <cell r="S2" t="str">
            <v>Договор аренды</v>
          </cell>
          <cell r="W2">
            <v>1</v>
          </cell>
          <cell r="Y2" t="str">
            <v>Местный бюджет</v>
          </cell>
        </row>
        <row r="3">
          <cell r="B3" t="str">
            <v>Монопотреб Белгород</v>
          </cell>
          <cell r="P3" t="str">
            <v>аренда муниципальной собственности</v>
          </cell>
          <cell r="R3" t="str">
            <v>нет</v>
          </cell>
          <cell r="S3" t="str">
            <v>Договор субаренды</v>
          </cell>
          <cell r="W3">
            <v>2</v>
          </cell>
          <cell r="Y3" t="str">
            <v>Заемные средства</v>
          </cell>
        </row>
        <row r="4">
          <cell r="B4" t="str">
            <v>Котловое по ЭЭ/Поступление в сеть</v>
          </cell>
          <cell r="R4" t="str">
            <v>получен отказ в регистрации</v>
          </cell>
          <cell r="W4">
            <v>3</v>
          </cell>
          <cell r="Y4" t="str">
            <v>Краевой бюджет</v>
          </cell>
        </row>
        <row r="5">
          <cell r="B5" t="str">
            <v>Котловое по ЭЭ/Полезный отпуск</v>
          </cell>
          <cell r="W5">
            <v>4</v>
          </cell>
          <cell r="Y5" t="str">
            <v>Безвозмездное получение</v>
          </cell>
        </row>
        <row r="6">
          <cell r="B6" t="str">
            <v>Котловое по М/Полезный отпуск</v>
          </cell>
          <cell r="F6" t="str">
            <v>Январь</v>
          </cell>
          <cell r="W6">
            <v>5</v>
          </cell>
          <cell r="Y6" t="str">
            <v>Cобственные средства</v>
          </cell>
        </row>
        <row r="7">
          <cell r="B7" t="str">
            <v>Полное НВВ/Полезный отпуск</v>
          </cell>
          <cell r="F7" t="str">
            <v>Февраль</v>
          </cell>
          <cell r="W7">
            <v>6</v>
          </cell>
          <cell r="Y7" t="str">
            <v>Прочее</v>
          </cell>
        </row>
        <row r="8">
          <cell r="B8" t="str">
            <v>Без баланса и расчета тарифа</v>
          </cell>
          <cell r="F8" t="str">
            <v>Март</v>
          </cell>
          <cell r="M8">
            <v>2020</v>
          </cell>
          <cell r="W8">
            <v>7</v>
          </cell>
        </row>
        <row r="9">
          <cell r="F9" t="str">
            <v>Апрель</v>
          </cell>
          <cell r="M9">
            <v>2021</v>
          </cell>
          <cell r="P9" t="str">
            <v>да</v>
          </cell>
          <cell r="Q9" t="str">
            <v>ИЖС/СНТ</v>
          </cell>
          <cell r="W9">
            <v>8</v>
          </cell>
        </row>
        <row r="10">
          <cell r="F10" t="str">
            <v>Май</v>
          </cell>
          <cell r="M10">
            <v>2022</v>
          </cell>
          <cell r="P10" t="str">
            <v>нет</v>
          </cell>
          <cell r="Q10" t="str">
            <v>Потребители с мощностью устройств &lt;670 кВт</v>
          </cell>
          <cell r="W10">
            <v>9</v>
          </cell>
        </row>
        <row r="11">
          <cell r="F11" t="str">
            <v>Июнь</v>
          </cell>
          <cell r="M11">
            <v>2023</v>
          </cell>
          <cell r="Q11" t="str">
            <v>Потребители с мощностью устройств &gt;670 кВт</v>
          </cell>
          <cell r="W11">
            <v>10</v>
          </cell>
        </row>
        <row r="12">
          <cell r="F12" t="str">
            <v>Июль</v>
          </cell>
          <cell r="M12">
            <v>2024</v>
          </cell>
          <cell r="Q12" t="str">
            <v>ТСО</v>
          </cell>
        </row>
        <row r="13">
          <cell r="F13" t="str">
            <v>Август</v>
          </cell>
          <cell r="M13">
            <v>2025</v>
          </cell>
        </row>
        <row r="14">
          <cell r="F14" t="str">
            <v>Сентябрь</v>
          </cell>
          <cell r="M14">
            <v>2026</v>
          </cell>
        </row>
        <row r="15">
          <cell r="F15" t="str">
            <v>Октябрь</v>
          </cell>
          <cell r="M15">
            <v>2027</v>
          </cell>
        </row>
        <row r="16">
          <cell r="F16" t="str">
            <v>Ноябрь</v>
          </cell>
          <cell r="M16">
            <v>2028</v>
          </cell>
        </row>
        <row r="17">
          <cell r="F17" t="str">
            <v>Декабрь</v>
          </cell>
          <cell r="M17">
            <v>2029</v>
          </cell>
        </row>
        <row r="18">
          <cell r="M18">
            <v>2030</v>
          </cell>
        </row>
        <row r="19">
          <cell r="M19">
            <v>2031</v>
          </cell>
        </row>
        <row r="20">
          <cell r="M20">
            <v>2032</v>
          </cell>
          <cell r="O20" t="str">
            <v>ВН</v>
          </cell>
          <cell r="Q20" t="str">
            <v>на стене</v>
          </cell>
          <cell r="R20" t="str">
            <v>отсутствие прибора учета</v>
          </cell>
        </row>
        <row r="21">
          <cell r="M21">
            <v>2033</v>
          </cell>
          <cell r="O21" t="str">
            <v>СН1</v>
          </cell>
          <cell r="Q21" t="str">
            <v>на столбе</v>
          </cell>
          <cell r="R21" t="str">
            <v>истечение срока межповерочного интервала</v>
          </cell>
        </row>
        <row r="22">
          <cell r="M22">
            <v>2034</v>
          </cell>
          <cell r="O22" t="str">
            <v>СН2</v>
          </cell>
          <cell r="Q22" t="str">
            <v>прочее</v>
          </cell>
          <cell r="R22" t="str">
            <v>выход из строя</v>
          </cell>
        </row>
        <row r="23">
          <cell r="O23" t="str">
            <v>НН</v>
          </cell>
          <cell r="R23" t="str">
            <v>прочее</v>
          </cell>
        </row>
        <row r="24">
          <cell r="O24" t="str">
            <v>нет</v>
          </cell>
        </row>
        <row r="26">
          <cell r="G26" t="str">
            <v>Собственность</v>
          </cell>
          <cell r="H26" t="str">
            <v xml:space="preserve">кадастровая стоимость </v>
          </cell>
        </row>
        <row r="27">
          <cell r="G27" t="str">
            <v>Хозяйственное ведение</v>
          </cell>
          <cell r="H27" t="str">
            <v>остаточная стоимость</v>
          </cell>
        </row>
        <row r="28">
          <cell r="G28" t="str">
            <v>Оперативное управление</v>
          </cell>
          <cell r="H28" t="str">
            <v>налогом не облагается</v>
          </cell>
          <cell r="O28" t="str">
            <v>КЛЭП</v>
          </cell>
          <cell r="P28" t="str">
            <v>однофазный прямого включения</v>
          </cell>
          <cell r="Q28" t="str">
            <v>Инвестпрограмма</v>
          </cell>
          <cell r="R28" t="str">
            <v>отсутствует</v>
          </cell>
        </row>
        <row r="29">
          <cell r="G29" t="str">
            <v>Концессионное соглашение</v>
          </cell>
          <cell r="L29">
            <v>2021</v>
          </cell>
          <cell r="O29" t="str">
            <v>ВЛЭП</v>
          </cell>
          <cell r="P29" t="str">
            <v>трехфазный прямого включения</v>
          </cell>
          <cell r="Q29" t="str">
            <v>Собственные средства</v>
          </cell>
          <cell r="R29" t="str">
            <v>ссылка на документ</v>
          </cell>
        </row>
        <row r="30">
          <cell r="G30" t="str">
            <v>Доверительное управление имуществом</v>
          </cell>
          <cell r="L30">
            <v>2022</v>
          </cell>
          <cell r="O30" t="str">
            <v>Подстанция</v>
          </cell>
          <cell r="P30" t="str">
            <v>трехфазный полукосвенного включения</v>
          </cell>
          <cell r="Q30" t="str">
            <v>Кредит</v>
          </cell>
        </row>
        <row r="31">
          <cell r="G31" t="str">
            <v>Возмездное оказание услуг</v>
          </cell>
          <cell r="L31">
            <v>2023</v>
          </cell>
          <cell r="O31" t="str">
            <v>Прочее ЭСХ</v>
          </cell>
          <cell r="P31" t="str">
            <v>трехфазный косвенного включения</v>
          </cell>
          <cell r="Q31" t="str">
            <v>прочее</v>
          </cell>
        </row>
        <row r="32">
          <cell r="L32">
            <v>2024</v>
          </cell>
          <cell r="O32" t="str">
            <v>Прочее не ЭСХ</v>
          </cell>
        </row>
        <row r="33">
          <cell r="L33">
            <v>2025</v>
          </cell>
        </row>
        <row r="36">
          <cell r="I36" t="str">
            <v>2024-04-17T10:49:14.2988579+07:00</v>
          </cell>
        </row>
      </sheetData>
      <sheetData sheetId="4">
        <row r="23">
          <cell r="AC23" t="str">
            <v>Красноярский край</v>
          </cell>
        </row>
        <row r="25">
          <cell r="AC25" t="str">
            <v>Версия организации</v>
          </cell>
        </row>
        <row r="27">
          <cell r="AC27" t="str">
            <v>МУП "Коммунальные объединенные системы"</v>
          </cell>
        </row>
        <row r="31">
          <cell r="AC31" t="str">
            <v>2457029066</v>
          </cell>
        </row>
        <row r="32">
          <cell r="AC32" t="str">
            <v>245701001</v>
          </cell>
        </row>
        <row r="35">
          <cell r="AC35" t="str">
            <v>Метод долгосрочной индексации НВВ (1-ый год ДПР)</v>
          </cell>
        </row>
        <row r="37">
          <cell r="AC37" t="str">
            <v>Первичная подача тарифного предложения к 1 мая</v>
          </cell>
        </row>
        <row r="39">
          <cell r="AC39">
            <v>2025</v>
          </cell>
        </row>
        <row r="40">
          <cell r="AC40">
            <v>2025</v>
          </cell>
        </row>
        <row r="41">
          <cell r="AC41" t="str">
            <v>5</v>
          </cell>
        </row>
        <row r="43">
          <cell r="AC43">
            <v>2025</v>
          </cell>
        </row>
        <row r="66">
          <cell r="AC66" t="str">
            <v>663300, Россия, Красноярский край, город Норильск, район Центральный, улица Нансена, зд. 18-а</v>
          </cell>
        </row>
        <row r="67">
          <cell r="AC67" t="str">
            <v>663300, Россия, Красноярский край, город Норильск, район Центральный, улица Нансена, зд. 18-а</v>
          </cell>
        </row>
        <row r="70">
          <cell r="AC70" t="str">
            <v>Борисевич Евгений Николаевич</v>
          </cell>
        </row>
        <row r="72">
          <cell r="AC72" t="str">
            <v>(3919) 22-48-42, 22-48-41</v>
          </cell>
        </row>
        <row r="82">
          <cell r="AC82" t="str">
            <v>economist@mupkosnorilsk.ru</v>
          </cell>
        </row>
      </sheetData>
      <sheetData sheetId="5"/>
      <sheetData sheetId="6"/>
      <sheetData sheetId="7"/>
      <sheetData sheetId="8"/>
      <sheetData sheetId="9"/>
      <sheetData sheetId="10">
        <row r="42">
          <cell r="AE42">
            <v>5.9856819049400727</v>
          </cell>
        </row>
      </sheetData>
      <sheetData sheetId="11"/>
      <sheetData sheetId="12"/>
      <sheetData sheetId="13"/>
      <sheetData sheetId="14"/>
      <sheetData sheetId="15"/>
      <sheetData sheetId="16">
        <row r="29">
          <cell r="AD29">
            <v>414.39190000000002</v>
          </cell>
          <cell r="BH29">
            <v>395.56100000000004</v>
          </cell>
          <cell r="DP29">
            <v>409.4744</v>
          </cell>
        </row>
        <row r="39">
          <cell r="DP39">
            <v>5.8980976588524214</v>
          </cell>
        </row>
        <row r="43">
          <cell r="DP43">
            <v>362.59130000000005</v>
          </cell>
        </row>
      </sheetData>
      <sheetData sheetId="17">
        <row r="28">
          <cell r="AS28">
            <v>0</v>
          </cell>
        </row>
        <row r="42">
          <cell r="DP42">
            <v>74.238900000000001</v>
          </cell>
        </row>
      </sheetData>
      <sheetData sheetId="18"/>
      <sheetData sheetId="19"/>
      <sheetData sheetId="20">
        <row r="54">
          <cell r="AH54">
            <v>2452.4390000000003</v>
          </cell>
        </row>
        <row r="57">
          <cell r="AH57">
            <v>2452.4390000000003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4">
          <cell r="AQ34">
            <v>2452.4390000000003</v>
          </cell>
          <cell r="AZ34">
            <v>2452.4390000000003</v>
          </cell>
        </row>
        <row r="44">
          <cell r="AQ44">
            <v>4298.07</v>
          </cell>
          <cell r="BA44">
            <v>4046.5804600000001</v>
          </cell>
        </row>
        <row r="47">
          <cell r="AQ47">
            <v>14341.845359999999</v>
          </cell>
          <cell r="BA47">
            <v>34417.42</v>
          </cell>
        </row>
        <row r="50">
          <cell r="AQ50">
            <v>111309.56712540559</v>
          </cell>
          <cell r="BA50">
            <v>173315.16754750846</v>
          </cell>
        </row>
        <row r="52">
          <cell r="AQ52">
            <v>1756.5700999999999</v>
          </cell>
          <cell r="BA52">
            <v>0</v>
          </cell>
        </row>
        <row r="67">
          <cell r="AZ67">
            <v>259.97275132126271</v>
          </cell>
        </row>
        <row r="76">
          <cell r="AQ76">
            <v>180506.24387014561</v>
          </cell>
          <cell r="AV76">
            <v>0</v>
          </cell>
          <cell r="BA76">
            <v>246751.69809519075</v>
          </cell>
        </row>
        <row r="97">
          <cell r="AZ97">
            <v>52341.180599347557</v>
          </cell>
        </row>
        <row r="99">
          <cell r="AZ99">
            <v>47440</v>
          </cell>
        </row>
        <row r="101">
          <cell r="AZ101">
            <v>0</v>
          </cell>
        </row>
        <row r="106">
          <cell r="AZ106">
            <v>8178.8843999999999</v>
          </cell>
        </row>
        <row r="116">
          <cell r="AQ116">
            <v>208728.08439915761</v>
          </cell>
          <cell r="BA116">
            <v>356571.48605869443</v>
          </cell>
        </row>
        <row r="117">
          <cell r="AQ117">
            <v>0</v>
          </cell>
          <cell r="AZ117">
            <v>39965.42944850096</v>
          </cell>
          <cell r="BA117">
            <v>39965.42944850096</v>
          </cell>
        </row>
        <row r="141">
          <cell r="AQ141">
            <v>260021.12439915762</v>
          </cell>
          <cell r="AZ141">
            <v>493129.39839519537</v>
          </cell>
          <cell r="BA141">
            <v>493129.39839519537</v>
          </cell>
        </row>
      </sheetData>
      <sheetData sheetId="33"/>
      <sheetData sheetId="34"/>
      <sheetData sheetId="35"/>
      <sheetData sheetId="36"/>
      <sheetData sheetId="37"/>
      <sheetData sheetId="38">
        <row r="29">
          <cell r="AE29">
            <v>79.03</v>
          </cell>
          <cell r="AK29">
            <v>111.45548000000001</v>
          </cell>
        </row>
        <row r="66">
          <cell r="AE66">
            <v>117370.58408769411</v>
          </cell>
          <cell r="AK66">
            <v>129584.75105000705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7">
          <cell r="AE27">
            <v>58919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showGridLines="0" tabSelected="1" topLeftCell="AA20" workbookViewId="0">
      <selection activeCell="AA20" sqref="AA20"/>
    </sheetView>
  </sheetViews>
  <sheetFormatPr defaultColWidth="9.140625" defaultRowHeight="11.25" customHeight="1" x14ac:dyDescent="0.25"/>
  <cols>
    <col min="1" max="3" width="5.28515625" style="2" hidden="1" customWidth="1"/>
    <col min="4" max="4" width="16.28515625" style="2" hidden="1" customWidth="1"/>
    <col min="5" max="5" width="15" style="2" hidden="1" customWidth="1"/>
    <col min="6" max="7" width="10.5703125" style="2" hidden="1" customWidth="1"/>
    <col min="8" max="11" width="14.28515625" style="2" hidden="1" customWidth="1"/>
    <col min="12" max="26" width="3.7109375" style="2" hidden="1" customWidth="1"/>
    <col min="27" max="27" width="6" style="2" customWidth="1"/>
    <col min="28" max="28" width="14" style="2" customWidth="1"/>
    <col min="29" max="29" width="46" style="2" customWidth="1"/>
    <col min="30" max="30" width="13.140625" style="2" customWidth="1"/>
    <col min="31" max="32" width="19" style="2" customWidth="1"/>
    <col min="33" max="35" width="18" style="2" customWidth="1"/>
    <col min="36" max="36" width="15" style="2" customWidth="1"/>
    <col min="37" max="16384" width="9.140625" style="2"/>
  </cols>
  <sheetData>
    <row r="1" spans="1:37" ht="11.2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ht="11.25" hidden="1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1.25" hidden="1" customHeight="1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7" ht="11.25" hidden="1" customHeight="1" x14ac:dyDescent="0.25">
      <c r="A4" s="1"/>
      <c r="B4" s="4"/>
      <c r="C4" s="4"/>
      <c r="D4" s="4">
        <v>25</v>
      </c>
      <c r="E4" s="4">
        <v>8</v>
      </c>
      <c r="F4" s="4">
        <v>8</v>
      </c>
      <c r="G4" s="4">
        <v>8</v>
      </c>
      <c r="H4" s="4">
        <v>8</v>
      </c>
      <c r="I4" s="4">
        <v>8</v>
      </c>
      <c r="J4" s="4">
        <v>8</v>
      </c>
      <c r="K4" s="4">
        <v>8</v>
      </c>
      <c r="L4" s="4">
        <v>8</v>
      </c>
      <c r="M4" s="4">
        <v>8</v>
      </c>
      <c r="N4" s="4">
        <v>8</v>
      </c>
      <c r="O4" s="4">
        <v>8</v>
      </c>
      <c r="P4" s="4">
        <v>8</v>
      </c>
      <c r="Q4" s="4">
        <v>8</v>
      </c>
      <c r="R4" s="4">
        <v>8</v>
      </c>
      <c r="S4" s="4">
        <v>8</v>
      </c>
      <c r="T4" s="4">
        <v>8</v>
      </c>
      <c r="U4" s="4">
        <v>8</v>
      </c>
      <c r="V4" s="4">
        <v>8</v>
      </c>
      <c r="W4" s="4">
        <v>8</v>
      </c>
      <c r="X4" s="4">
        <v>8</v>
      </c>
      <c r="Y4" s="4">
        <v>8</v>
      </c>
      <c r="Z4" s="4">
        <v>8</v>
      </c>
      <c r="AA4" s="4">
        <v>6</v>
      </c>
      <c r="AB4" s="4">
        <v>14</v>
      </c>
      <c r="AC4" s="4">
        <v>46</v>
      </c>
      <c r="AD4" s="4">
        <v>12</v>
      </c>
      <c r="AE4" s="4">
        <v>19</v>
      </c>
      <c r="AF4" s="4">
        <v>19</v>
      </c>
      <c r="AG4" s="4">
        <v>18</v>
      </c>
      <c r="AH4" s="4">
        <v>18</v>
      </c>
      <c r="AI4" s="4">
        <v>18</v>
      </c>
      <c r="AJ4" s="4">
        <v>15</v>
      </c>
      <c r="AK4" s="2">
        <v>0</v>
      </c>
    </row>
    <row r="5" spans="1:37" ht="11.25" hidden="1" customHeight="1" x14ac:dyDescent="0.25">
      <c r="A5" s="1"/>
      <c r="B5" s="4"/>
      <c r="C5" s="4"/>
      <c r="D5" s="4">
        <v>25</v>
      </c>
      <c r="E5" s="4" t="s">
        <v>0</v>
      </c>
      <c r="H5" s="5" t="s">
        <v>1</v>
      </c>
      <c r="I5" s="5" t="s">
        <v>2</v>
      </c>
      <c r="J5" s="5" t="s">
        <v>3</v>
      </c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7" ht="11.25" hidden="1" customHeight="1" x14ac:dyDescent="0.25">
      <c r="A6" s="1"/>
      <c r="B6" s="4"/>
      <c r="C6" s="4"/>
      <c r="D6" s="4">
        <v>25</v>
      </c>
      <c r="E6" s="5" t="s">
        <v>4</v>
      </c>
      <c r="F6" s="4" t="s">
        <v>5</v>
      </c>
      <c r="G6" s="4"/>
      <c r="H6" s="5" t="s">
        <v>1</v>
      </c>
      <c r="I6" s="5" t="s">
        <v>2</v>
      </c>
      <c r="J6" s="5" t="s">
        <v>3</v>
      </c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7" ht="52.5" hidden="1" customHeight="1" x14ac:dyDescent="0.25">
      <c r="A7" s="1"/>
      <c r="B7" s="4"/>
      <c r="C7" s="4"/>
      <c r="D7" s="4">
        <v>25</v>
      </c>
      <c r="E7" s="5" t="s">
        <v>6</v>
      </c>
      <c r="F7" s="5" t="s">
        <v>6</v>
      </c>
      <c r="G7" s="4" t="s">
        <v>7</v>
      </c>
      <c r="H7" s="5" t="s">
        <v>1</v>
      </c>
      <c r="I7" s="5" t="s">
        <v>2</v>
      </c>
      <c r="J7" s="5" t="s">
        <v>3</v>
      </c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7" ht="52.5" hidden="1" customHeight="1" x14ac:dyDescent="0.25">
      <c r="A8" s="1"/>
      <c r="B8" s="4"/>
      <c r="C8" s="4"/>
      <c r="D8" s="4">
        <v>25</v>
      </c>
      <c r="F8" s="5" t="s">
        <v>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6" t="s">
        <v>8</v>
      </c>
      <c r="AF8" s="6" t="s">
        <v>9</v>
      </c>
      <c r="AG8" s="6" t="s">
        <v>10</v>
      </c>
      <c r="AH8" s="7"/>
      <c r="AI8" s="7"/>
      <c r="AJ8" s="7"/>
    </row>
    <row r="9" spans="1:37" ht="52.5" hidden="1" customHeight="1" x14ac:dyDescent="0.25">
      <c r="A9" s="1"/>
      <c r="B9" s="4"/>
      <c r="C9" s="4"/>
      <c r="D9" s="4">
        <v>25</v>
      </c>
      <c r="E9" s="4"/>
      <c r="G9" s="5" t="s">
        <v>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6" t="s">
        <v>8</v>
      </c>
      <c r="AF9" s="6" t="s">
        <v>8</v>
      </c>
      <c r="AG9" s="6" t="s">
        <v>9</v>
      </c>
      <c r="AH9" s="6" t="s">
        <v>9</v>
      </c>
      <c r="AI9" s="6" t="s">
        <v>10</v>
      </c>
      <c r="AJ9" s="6" t="s">
        <v>10</v>
      </c>
    </row>
    <row r="10" spans="1:37" ht="52.5" hidden="1" customHeight="1" x14ac:dyDescent="0.25">
      <c r="A10" s="1"/>
      <c r="B10" s="4"/>
      <c r="C10" s="4"/>
      <c r="D10" s="4">
        <v>25</v>
      </c>
      <c r="E10" s="4"/>
      <c r="F10" s="4"/>
      <c r="G10" s="5" t="s">
        <v>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6" t="s">
        <v>11</v>
      </c>
      <c r="AF10" s="6" t="s">
        <v>12</v>
      </c>
      <c r="AG10" s="6" t="s">
        <v>11</v>
      </c>
      <c r="AH10" s="6" t="s">
        <v>12</v>
      </c>
      <c r="AI10" s="6" t="s">
        <v>11</v>
      </c>
      <c r="AJ10" s="6" t="s">
        <v>12</v>
      </c>
    </row>
    <row r="11" spans="1:37" ht="52.5" hidden="1" customHeight="1" x14ac:dyDescent="0.25">
      <c r="A11" s="1"/>
      <c r="B11" s="4"/>
      <c r="C11" s="4"/>
      <c r="D11" s="4">
        <v>25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7" ht="52.5" hidden="1" customHeight="1" x14ac:dyDescent="0.25">
      <c r="A12" s="1"/>
      <c r="B12" s="4"/>
      <c r="C12" s="4"/>
      <c r="D12" s="4">
        <v>25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7" ht="52.5" hidden="1" customHeight="1" x14ac:dyDescent="0.25">
      <c r="A13" s="1"/>
      <c r="B13" s="4"/>
      <c r="C13" s="4"/>
      <c r="D13" s="4">
        <v>25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7" ht="52.5" hidden="1" customHeight="1" x14ac:dyDescent="0.25">
      <c r="A14" s="1"/>
      <c r="B14" s="4"/>
      <c r="C14" s="4"/>
      <c r="D14" s="4">
        <v>25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7" ht="52.5" hidden="1" customHeight="1" x14ac:dyDescent="0.25">
      <c r="A15" s="1"/>
      <c r="B15" s="4"/>
      <c r="C15" s="4"/>
      <c r="D15" s="4">
        <v>25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7" ht="52.5" hidden="1" customHeight="1" x14ac:dyDescent="0.25">
      <c r="A16" s="1"/>
      <c r="B16" s="4"/>
      <c r="C16" s="4"/>
      <c r="D16" s="4">
        <v>25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52.5" hidden="1" customHeight="1" x14ac:dyDescent="0.25">
      <c r="A17" s="1"/>
      <c r="B17" s="4"/>
      <c r="C17" s="4"/>
      <c r="D17" s="4">
        <v>25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52.5" hidden="1" customHeight="1" x14ac:dyDescent="0.25">
      <c r="A18" s="1"/>
      <c r="B18" s="4"/>
      <c r="C18" s="4"/>
      <c r="D18" s="4">
        <v>25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52.5" hidden="1" customHeight="1" x14ac:dyDescent="0.25">
      <c r="A19" s="1"/>
      <c r="B19" s="4"/>
      <c r="C19" s="4"/>
      <c r="D19" s="4">
        <v>25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5.75" customHeight="1" x14ac:dyDescent="0.25">
      <c r="A20" s="1"/>
      <c r="B20" s="4"/>
      <c r="C20" s="4"/>
      <c r="D20" s="4">
        <v>15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7" customHeight="1" x14ac:dyDescent="0.15">
      <c r="A21" s="1"/>
      <c r="B21" s="4"/>
      <c r="C21" s="4"/>
      <c r="D21" s="4">
        <v>13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8" t="s">
        <v>13</v>
      </c>
      <c r="AC21" s="9"/>
      <c r="AD21" s="9"/>
      <c r="AE21" s="9"/>
      <c r="AF21" s="9"/>
      <c r="AG21" s="4"/>
      <c r="AH21" s="4"/>
      <c r="AI21" s="4"/>
      <c r="AJ21" s="4"/>
    </row>
    <row r="22" spans="1:36" ht="11.45" customHeight="1" x14ac:dyDescent="0.15">
      <c r="A22" s="1"/>
      <c r="B22" s="4"/>
      <c r="C22" s="4"/>
      <c r="D22" s="4">
        <v>11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 t="s">
        <v>14</v>
      </c>
      <c r="AC22" s="9"/>
      <c r="AD22" s="9"/>
      <c r="AE22" s="9"/>
      <c r="AF22" s="9"/>
      <c r="AG22" s="4"/>
      <c r="AH22" s="4"/>
      <c r="AI22" s="4"/>
      <c r="AJ22" s="4"/>
    </row>
    <row r="23" spans="1:36" ht="11.45" customHeight="1" x14ac:dyDescent="0.15">
      <c r="A23" s="1"/>
      <c r="B23" s="4"/>
      <c r="C23" s="4"/>
      <c r="D23" s="4">
        <v>11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 t="str">
        <f>"(вид цены (тарифа) на "&amp;PRD&amp;" год"</f>
        <v>(вид цены (тарифа) на 2025 год</v>
      </c>
      <c r="AC23" s="9"/>
      <c r="AD23" s="9"/>
      <c r="AE23" s="9"/>
      <c r="AF23" s="9"/>
      <c r="AG23" s="4"/>
      <c r="AH23" s="4"/>
      <c r="AI23" s="4"/>
      <c r="AJ23" s="4"/>
    </row>
    <row r="24" spans="1:36" ht="11.45" customHeight="1" x14ac:dyDescent="0.15">
      <c r="A24" s="1"/>
      <c r="B24" s="4"/>
      <c r="C24" s="4"/>
      <c r="D24" s="4">
        <v>11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 t="s">
        <v>15</v>
      </c>
      <c r="AC24" s="9"/>
      <c r="AD24" s="9"/>
      <c r="AE24" s="9"/>
      <c r="AF24" s="9"/>
      <c r="AG24" s="4"/>
      <c r="AH24" s="4"/>
      <c r="AI24" s="4"/>
      <c r="AJ24" s="4"/>
    </row>
    <row r="25" spans="1:36" ht="11.45" customHeight="1" x14ac:dyDescent="0.25">
      <c r="A25" s="1"/>
      <c r="B25" s="4"/>
      <c r="C25" s="4"/>
      <c r="D25" s="4">
        <v>11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1.45" customHeight="1" x14ac:dyDescent="0.25">
      <c r="A26" s="1"/>
      <c r="B26" s="4"/>
      <c r="C26" s="4"/>
      <c r="D26" s="4">
        <v>11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0" t="str">
        <f>ORG</f>
        <v>МУП "Коммунальные объединенные системы"</v>
      </c>
      <c r="AC26" s="10"/>
      <c r="AD26" s="10"/>
      <c r="AE26" s="10"/>
      <c r="AF26" s="10"/>
      <c r="AG26" s="4"/>
      <c r="AH26" s="4"/>
      <c r="AI26" s="4"/>
      <c r="AJ26" s="4"/>
    </row>
    <row r="27" spans="1:36" ht="11.45" customHeight="1" x14ac:dyDescent="0.15">
      <c r="A27" s="1"/>
      <c r="B27" s="4"/>
      <c r="C27" s="4"/>
      <c r="D27" s="4">
        <v>11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 t="s">
        <v>16</v>
      </c>
      <c r="AC27" s="9"/>
      <c r="AD27" s="9"/>
      <c r="AE27" s="9"/>
      <c r="AF27" s="9"/>
      <c r="AG27" s="4"/>
      <c r="AH27" s="4"/>
      <c r="AI27" s="4"/>
      <c r="AJ27" s="4"/>
    </row>
    <row r="28" spans="1:36" ht="11.45" customHeight="1" x14ac:dyDescent="0.25">
      <c r="A28" s="1"/>
      <c r="B28" s="4"/>
      <c r="C28" s="4"/>
      <c r="D28" s="4">
        <v>11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1.25" hidden="1" customHeight="1" x14ac:dyDescent="0.25">
      <c r="A29" s="1"/>
      <c r="B29" s="4"/>
      <c r="C29" s="4"/>
      <c r="D29" s="4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8" hidden="1" customHeight="1" x14ac:dyDescent="0.25">
      <c r="A30" s="1"/>
      <c r="B30" s="3" t="b">
        <f>REPORT_OWNER&lt;&gt;"Версия организации"</f>
        <v>0</v>
      </c>
      <c r="C30" s="4"/>
      <c r="D30" s="4">
        <v>18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1" t="s">
        <v>17</v>
      </c>
      <c r="AC30" s="11"/>
      <c r="AD30" s="12"/>
      <c r="AE30" s="4"/>
      <c r="AF30" s="4"/>
      <c r="AG30" s="4"/>
      <c r="AH30" s="4"/>
      <c r="AI30" s="4"/>
      <c r="AJ30" s="4"/>
    </row>
    <row r="31" spans="1:36" ht="24.2" customHeight="1" x14ac:dyDescent="0.25">
      <c r="A31" s="1"/>
      <c r="B31" s="4"/>
      <c r="C31" s="4"/>
      <c r="D31" s="4">
        <v>23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21" customHeight="1" x14ac:dyDescent="0.25">
      <c r="A32" s="1"/>
      <c r="B32" s="4"/>
      <c r="C32" s="4"/>
      <c r="D32" s="4">
        <v>20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3" t="s">
        <v>18</v>
      </c>
      <c r="AC32" s="13"/>
      <c r="AD32" s="13"/>
      <c r="AE32" s="13"/>
      <c r="AF32" s="13"/>
      <c r="AG32" s="13"/>
      <c r="AH32" s="4"/>
      <c r="AI32" s="4"/>
      <c r="AJ32" s="4"/>
    </row>
    <row r="33" spans="1:36" ht="11.45" customHeight="1" x14ac:dyDescent="0.25">
      <c r="A33" s="1"/>
      <c r="B33" s="4"/>
      <c r="C33" s="4"/>
      <c r="D33" s="4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1.45" customHeight="1" x14ac:dyDescent="0.25">
      <c r="A34" s="1"/>
      <c r="B34" s="4"/>
      <c r="C34" s="4"/>
      <c r="D34" s="4">
        <v>11</v>
      </c>
      <c r="E34" s="4"/>
      <c r="F34" s="4"/>
      <c r="H34" s="5" t="s">
        <v>19</v>
      </c>
      <c r="I34" s="5" t="s">
        <v>20</v>
      </c>
      <c r="J34" s="5" t="s">
        <v>21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4" t="s">
        <v>20</v>
      </c>
      <c r="AC34" s="14"/>
      <c r="AD34" s="15" t="str">
        <f>ORG</f>
        <v>МУП "Коммунальные объединенные системы"</v>
      </c>
      <c r="AE34" s="15"/>
      <c r="AF34" s="15"/>
      <c r="AG34" s="15"/>
      <c r="AH34" s="4"/>
      <c r="AI34" s="4"/>
      <c r="AJ34" s="4"/>
    </row>
    <row r="35" spans="1:36" ht="11.45" customHeight="1" x14ac:dyDescent="0.25">
      <c r="A35" s="1"/>
      <c r="B35" s="4"/>
      <c r="C35" s="4"/>
      <c r="D35" s="4">
        <v>11</v>
      </c>
      <c r="E35" s="4"/>
      <c r="F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4"/>
      <c r="AC35" s="14"/>
      <c r="AD35" s="15"/>
      <c r="AE35" s="15"/>
      <c r="AF35" s="15"/>
      <c r="AG35" s="15"/>
      <c r="AH35" s="4"/>
      <c r="AI35" s="4"/>
      <c r="AJ35" s="4"/>
    </row>
    <row r="36" spans="1:36" ht="11.45" customHeight="1" x14ac:dyDescent="0.25">
      <c r="A36" s="1"/>
      <c r="B36" s="4"/>
      <c r="C36" s="4"/>
      <c r="D36" s="4">
        <v>11</v>
      </c>
      <c r="E36" s="4"/>
      <c r="F36" s="4"/>
      <c r="H36" s="5" t="s">
        <v>22</v>
      </c>
      <c r="I36" s="5" t="s">
        <v>23</v>
      </c>
      <c r="J36" s="5" t="s">
        <v>21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4" t="s">
        <v>23</v>
      </c>
      <c r="AC36" s="14"/>
      <c r="AD36" s="16" t="str">
        <f>ORG</f>
        <v>МУП "Коммунальные объединенные системы"</v>
      </c>
      <c r="AE36" s="16"/>
      <c r="AF36" s="16"/>
      <c r="AG36" s="16"/>
      <c r="AH36" s="4"/>
      <c r="AI36" s="4"/>
      <c r="AJ36" s="4"/>
    </row>
    <row r="37" spans="1:36" ht="29.45" customHeight="1" x14ac:dyDescent="0.25">
      <c r="A37" s="1"/>
      <c r="B37" s="4"/>
      <c r="C37" s="4"/>
      <c r="D37" s="4">
        <v>28</v>
      </c>
      <c r="E37" s="4"/>
      <c r="F37" s="4"/>
      <c r="H37" s="5" t="s">
        <v>24</v>
      </c>
      <c r="I37" s="5" t="s">
        <v>25</v>
      </c>
      <c r="J37" s="5" t="s">
        <v>21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4" t="s">
        <v>25</v>
      </c>
      <c r="AC37" s="14"/>
      <c r="AD37" s="15" t="str">
        <f>[1]Титульный!AC66</f>
        <v>663300, Россия, Красноярский край, город Норильск, район Центральный, улица Нансена, зд. 18-а</v>
      </c>
      <c r="AE37" s="15"/>
      <c r="AF37" s="15"/>
      <c r="AG37" s="15"/>
      <c r="AH37" s="4"/>
      <c r="AI37" s="4"/>
      <c r="AJ37" s="4"/>
    </row>
    <row r="38" spans="1:36" ht="29.45" customHeight="1" x14ac:dyDescent="0.25">
      <c r="A38" s="1"/>
      <c r="B38" s="4"/>
      <c r="C38" s="4"/>
      <c r="D38" s="4">
        <v>28</v>
      </c>
      <c r="E38" s="4"/>
      <c r="F38" s="4"/>
      <c r="H38" s="5" t="s">
        <v>26</v>
      </c>
      <c r="I38" s="5" t="s">
        <v>27</v>
      </c>
      <c r="J38" s="5" t="s">
        <v>21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4" t="s">
        <v>27</v>
      </c>
      <c r="AC38" s="14"/>
      <c r="AD38" s="15" t="str">
        <f>[1]Титульный!AC67</f>
        <v>663300, Россия, Красноярский край, город Норильск, район Центральный, улица Нансена, зд. 18-а</v>
      </c>
      <c r="AE38" s="15"/>
      <c r="AF38" s="15"/>
      <c r="AG38" s="15"/>
      <c r="AH38" s="4"/>
      <c r="AI38" s="4"/>
      <c r="AJ38" s="4"/>
    </row>
    <row r="39" spans="1:36" ht="11.45" customHeight="1" x14ac:dyDescent="0.25">
      <c r="A39" s="1"/>
      <c r="B39" s="4"/>
      <c r="C39" s="4"/>
      <c r="D39" s="4">
        <v>11</v>
      </c>
      <c r="E39" s="4"/>
      <c r="F39" s="4"/>
      <c r="H39" s="5" t="s">
        <v>28</v>
      </c>
      <c r="I39" s="5" t="s">
        <v>29</v>
      </c>
      <c r="J39" s="5" t="s">
        <v>21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14" t="s">
        <v>29</v>
      </c>
      <c r="AC39" s="14"/>
      <c r="AD39" s="16" t="str">
        <f>INN</f>
        <v>2457029066</v>
      </c>
      <c r="AE39" s="16"/>
      <c r="AF39" s="16"/>
      <c r="AG39" s="16"/>
      <c r="AH39" s="4"/>
      <c r="AI39" s="4"/>
      <c r="AJ39" s="4"/>
    </row>
    <row r="40" spans="1:36" ht="11.45" customHeight="1" x14ac:dyDescent="0.25">
      <c r="A40" s="1"/>
      <c r="B40" s="4"/>
      <c r="C40" s="4"/>
      <c r="D40" s="4">
        <v>11</v>
      </c>
      <c r="E40" s="4"/>
      <c r="F40" s="4"/>
      <c r="H40" s="5" t="s">
        <v>30</v>
      </c>
      <c r="I40" s="5" t="s">
        <v>31</v>
      </c>
      <c r="J40" s="5" t="s">
        <v>21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4" t="s">
        <v>31</v>
      </c>
      <c r="AC40" s="14"/>
      <c r="AD40" s="16" t="str">
        <f>KPP</f>
        <v>245701001</v>
      </c>
      <c r="AE40" s="16"/>
      <c r="AF40" s="16"/>
      <c r="AG40" s="16"/>
      <c r="AH40" s="4"/>
      <c r="AI40" s="4"/>
      <c r="AJ40" s="4"/>
    </row>
    <row r="41" spans="1:36" ht="11.45" customHeight="1" x14ac:dyDescent="0.25">
      <c r="A41" s="1"/>
      <c r="B41" s="4"/>
      <c r="C41" s="4"/>
      <c r="D41" s="4">
        <v>11</v>
      </c>
      <c r="E41" s="4"/>
      <c r="F41" s="4"/>
      <c r="H41" s="5" t="s">
        <v>32</v>
      </c>
      <c r="I41" s="5" t="s">
        <v>33</v>
      </c>
      <c r="J41" s="5" t="s">
        <v>21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4" t="s">
        <v>33</v>
      </c>
      <c r="AC41" s="14"/>
      <c r="AD41" s="16" t="str">
        <f>[1]Титульный!AC70</f>
        <v>Борисевич Евгений Николаевич</v>
      </c>
      <c r="AE41" s="16"/>
      <c r="AF41" s="16"/>
      <c r="AG41" s="16"/>
      <c r="AH41" s="4"/>
      <c r="AI41" s="4"/>
      <c r="AJ41" s="4"/>
    </row>
    <row r="42" spans="1:36" ht="11.45" customHeight="1" x14ac:dyDescent="0.25">
      <c r="A42" s="1"/>
      <c r="B42" s="4"/>
      <c r="C42" s="4"/>
      <c r="D42" s="4">
        <v>11</v>
      </c>
      <c r="E42" s="4"/>
      <c r="F42" s="4"/>
      <c r="H42" s="5" t="s">
        <v>34</v>
      </c>
      <c r="I42" s="5" t="s">
        <v>35</v>
      </c>
      <c r="J42" s="5" t="s">
        <v>21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14" t="s">
        <v>35</v>
      </c>
      <c r="AC42" s="14"/>
      <c r="AD42" s="15" t="str">
        <f>[1]Титульный!AC82</f>
        <v>economist@mupkosnorilsk.ru</v>
      </c>
      <c r="AE42" s="15"/>
      <c r="AF42" s="15"/>
      <c r="AG42" s="15"/>
      <c r="AH42" s="4"/>
      <c r="AI42" s="4"/>
      <c r="AJ42" s="4"/>
    </row>
    <row r="43" spans="1:36" ht="11.45" customHeight="1" x14ac:dyDescent="0.25">
      <c r="A43" s="1"/>
      <c r="B43" s="4"/>
      <c r="C43" s="4"/>
      <c r="D43" s="4">
        <v>11</v>
      </c>
      <c r="E43" s="4"/>
      <c r="F43" s="4"/>
      <c r="H43" s="5" t="s">
        <v>36</v>
      </c>
      <c r="I43" s="5" t="s">
        <v>37</v>
      </c>
      <c r="J43" s="5" t="s">
        <v>21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4" t="s">
        <v>37</v>
      </c>
      <c r="AC43" s="14"/>
      <c r="AD43" s="15" t="str">
        <f>[1]Титульный!AC72</f>
        <v>(3919) 22-48-42, 22-48-41</v>
      </c>
      <c r="AE43" s="15"/>
      <c r="AF43" s="15"/>
      <c r="AG43" s="15"/>
      <c r="AH43" s="4"/>
      <c r="AI43" s="4"/>
      <c r="AJ43" s="4"/>
    </row>
    <row r="44" spans="1:36" ht="4.1500000000000004" customHeight="1" x14ac:dyDescent="0.25">
      <c r="A44" s="1"/>
      <c r="B44" s="4"/>
      <c r="C44" s="4"/>
      <c r="D44" s="4">
        <v>4</v>
      </c>
      <c r="E44" s="4"/>
      <c r="F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4.5" hidden="1" customHeight="1" x14ac:dyDescent="0.25">
      <c r="A45" s="1"/>
      <c r="B45" s="4"/>
      <c r="C45" s="4"/>
      <c r="D45" s="4">
        <v>0</v>
      </c>
      <c r="E45" s="4"/>
      <c r="F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9.899999999999999" customHeight="1" x14ac:dyDescent="0.25">
      <c r="A46" s="1"/>
      <c r="B46" s="4"/>
      <c r="C46" s="4"/>
      <c r="D46" s="4">
        <v>19</v>
      </c>
      <c r="E46" s="4"/>
      <c r="F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13" t="s">
        <v>38</v>
      </c>
      <c r="AC46" s="13"/>
      <c r="AD46" s="13"/>
      <c r="AE46" s="13"/>
      <c r="AF46" s="13"/>
      <c r="AG46" s="13"/>
      <c r="AH46" s="4"/>
      <c r="AI46" s="4"/>
      <c r="AJ46" s="4"/>
    </row>
    <row r="47" spans="1:36" ht="2.1" customHeight="1" x14ac:dyDescent="0.25">
      <c r="A47" s="1"/>
      <c r="B47" s="4"/>
      <c r="C47" s="4"/>
      <c r="D47" s="4">
        <v>2</v>
      </c>
      <c r="E47" s="4"/>
      <c r="F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.5" hidden="1" customHeight="1" x14ac:dyDescent="0.25">
      <c r="A48" s="1"/>
      <c r="B48" s="4"/>
      <c r="C48" s="4"/>
      <c r="D48" s="4">
        <v>0</v>
      </c>
      <c r="E48" s="4"/>
      <c r="F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47.25" customHeight="1" x14ac:dyDescent="0.25">
      <c r="A49" s="1"/>
      <c r="B49" s="4"/>
      <c r="C49" s="4"/>
      <c r="D49" s="4">
        <v>45</v>
      </c>
      <c r="E49" s="4"/>
      <c r="F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7" t="s">
        <v>39</v>
      </c>
      <c r="AC49" s="17"/>
      <c r="AD49" s="18" t="s">
        <v>40</v>
      </c>
      <c r="AE49" s="18" t="s">
        <v>41</v>
      </c>
      <c r="AF49" s="18" t="s">
        <v>42</v>
      </c>
      <c r="AG49" s="18" t="s">
        <v>43</v>
      </c>
      <c r="AH49" s="4"/>
      <c r="AI49" s="4"/>
      <c r="AJ49" s="4"/>
    </row>
    <row r="50" spans="1:36" ht="26.25" customHeight="1" x14ac:dyDescent="0.25">
      <c r="A50" s="1"/>
      <c r="B50" s="4"/>
      <c r="C50" s="4"/>
      <c r="D50" s="4">
        <v>25</v>
      </c>
      <c r="E50" s="4"/>
      <c r="F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9" t="s">
        <v>44</v>
      </c>
      <c r="AC50" s="19"/>
      <c r="AD50" s="19"/>
      <c r="AE50" s="19"/>
      <c r="AF50" s="19"/>
      <c r="AG50" s="19"/>
      <c r="AH50" s="4"/>
      <c r="AI50" s="4"/>
      <c r="AJ50" s="4"/>
    </row>
    <row r="51" spans="1:36" ht="23.1" customHeight="1" x14ac:dyDescent="0.25">
      <c r="A51" s="1"/>
      <c r="B51" s="4"/>
      <c r="C51" s="4"/>
      <c r="D51" s="4">
        <v>22</v>
      </c>
      <c r="E51" s="4"/>
      <c r="F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20">
        <v>1</v>
      </c>
      <c r="AC51" s="21" t="s">
        <v>45</v>
      </c>
      <c r="AD51" s="21"/>
      <c r="AE51" s="21"/>
      <c r="AF51" s="21"/>
      <c r="AG51" s="22"/>
      <c r="AH51" s="4"/>
      <c r="AI51" s="4"/>
      <c r="AJ51" s="4"/>
    </row>
    <row r="52" spans="1:36" ht="11.45" customHeight="1" x14ac:dyDescent="0.25">
      <c r="A52" s="1"/>
      <c r="B52" s="4"/>
      <c r="C52" s="4"/>
      <c r="D52" s="4">
        <v>11</v>
      </c>
      <c r="E52" s="4"/>
      <c r="F52" s="4"/>
      <c r="H52" s="5" t="s">
        <v>46</v>
      </c>
      <c r="I52" s="5" t="s">
        <v>47</v>
      </c>
      <c r="J52" s="5" t="s">
        <v>48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23" t="s">
        <v>49</v>
      </c>
      <c r="AC52" s="24" t="s">
        <v>47</v>
      </c>
      <c r="AD52" s="25" t="s">
        <v>50</v>
      </c>
      <c r="AE52" s="26">
        <v>167005.19</v>
      </c>
      <c r="AF52" s="26">
        <v>170743.28</v>
      </c>
      <c r="AG52" s="26">
        <f>'[1]Расчет НВВ'!AZ141</f>
        <v>493129.39839519537</v>
      </c>
      <c r="AH52" s="4"/>
      <c r="AI52" s="4"/>
      <c r="AJ52" s="4"/>
    </row>
    <row r="53" spans="1:36" ht="11.45" customHeight="1" x14ac:dyDescent="0.25">
      <c r="A53" s="1"/>
      <c r="B53" s="4"/>
      <c r="C53" s="4"/>
      <c r="D53" s="4">
        <v>11</v>
      </c>
      <c r="E53" s="4"/>
      <c r="F53" s="4"/>
      <c r="H53" s="5" t="s">
        <v>51</v>
      </c>
      <c r="I53" s="5" t="s">
        <v>52</v>
      </c>
      <c r="J53" s="5" t="s">
        <v>48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27" t="s">
        <v>53</v>
      </c>
      <c r="AC53" s="28" t="s">
        <v>52</v>
      </c>
      <c r="AD53" s="18" t="s">
        <v>50</v>
      </c>
      <c r="AE53" s="26">
        <v>-107166.36</v>
      </c>
      <c r="AF53" s="26">
        <f>108.34+17998.46+13414.36</f>
        <v>31521.16</v>
      </c>
      <c r="AG53" s="26">
        <f>'[1]Расчет НВВ'!AZ117+'[1]Расчет НВВ'!AZ106+'[1]Расчет НВВ'!AZ99+'[1]Расчет НВВ'!AZ101+'[1]Расчет НВВ'!AZ67</f>
        <v>95844.286599822211</v>
      </c>
      <c r="AH53" s="4"/>
      <c r="AI53" s="4"/>
      <c r="AJ53" s="4"/>
    </row>
    <row r="54" spans="1:36" ht="23.1" customHeight="1" x14ac:dyDescent="0.25">
      <c r="A54" s="1"/>
      <c r="B54" s="4"/>
      <c r="C54" s="4"/>
      <c r="D54" s="4">
        <v>22</v>
      </c>
      <c r="E54" s="4"/>
      <c r="F54" s="4"/>
      <c r="H54" s="5" t="s">
        <v>54</v>
      </c>
      <c r="I54" s="5" t="s">
        <v>55</v>
      </c>
      <c r="J54" s="5" t="s">
        <v>48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27" t="s">
        <v>56</v>
      </c>
      <c r="AC54" s="28" t="s">
        <v>55</v>
      </c>
      <c r="AD54" s="18" t="s">
        <v>50</v>
      </c>
      <c r="AE54" s="26">
        <f>AE53</f>
        <v>-107166.36</v>
      </c>
      <c r="AF54" s="26">
        <f>AF53+7345.3</f>
        <v>38866.46</v>
      </c>
      <c r="AG54" s="26">
        <f>'[1]Расчет НВВ'!AZ117+'[1]Расчет НВВ'!AZ106+'[1]Расчет НВВ'!AZ101+'[1]Расчет НВВ'!AZ97</f>
        <v>100485.49444784853</v>
      </c>
      <c r="AH54" s="4"/>
      <c r="AI54" s="4"/>
      <c r="AJ54" s="4"/>
    </row>
    <row r="55" spans="1:36" ht="11.45" customHeight="1" x14ac:dyDescent="0.25">
      <c r="A55" s="1"/>
      <c r="B55" s="4"/>
      <c r="C55" s="4"/>
      <c r="D55" s="4">
        <v>11</v>
      </c>
      <c r="E55" s="4"/>
      <c r="F55" s="4"/>
      <c r="H55" s="5" t="s">
        <v>57</v>
      </c>
      <c r="I55" s="5" t="s">
        <v>58</v>
      </c>
      <c r="J55" s="5" t="s">
        <v>48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27" t="s">
        <v>59</v>
      </c>
      <c r="AC55" s="28" t="s">
        <v>58</v>
      </c>
      <c r="AD55" s="18" t="s">
        <v>50</v>
      </c>
      <c r="AE55" s="26">
        <f>AE54</f>
        <v>-107166.36</v>
      </c>
      <c r="AF55" s="26">
        <v>13414.36</v>
      </c>
      <c r="AG55" s="26">
        <f>'[1]Расчет НВВ'!AZ117</f>
        <v>39965.42944850096</v>
      </c>
      <c r="AH55" s="4"/>
      <c r="AI55" s="4"/>
      <c r="AJ55" s="4"/>
    </row>
    <row r="56" spans="1:36" ht="11.45" customHeight="1" x14ac:dyDescent="0.25">
      <c r="A56" s="1"/>
      <c r="B56" s="4"/>
      <c r="C56" s="4"/>
      <c r="D56" s="4">
        <v>11</v>
      </c>
      <c r="E56" s="4"/>
      <c r="F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20" t="s">
        <v>60</v>
      </c>
      <c r="AC56" s="21" t="s">
        <v>61</v>
      </c>
      <c r="AD56" s="29"/>
      <c r="AE56" s="21"/>
      <c r="AF56" s="21"/>
      <c r="AG56" s="22"/>
      <c r="AH56" s="4"/>
      <c r="AI56" s="4"/>
      <c r="AJ56" s="4"/>
    </row>
    <row r="57" spans="1:36" ht="47.25" customHeight="1" x14ac:dyDescent="0.25">
      <c r="A57" s="1"/>
      <c r="B57" s="4"/>
      <c r="C57" s="4"/>
      <c r="D57" s="4">
        <v>45</v>
      </c>
      <c r="E57" s="4"/>
      <c r="F57" s="4"/>
      <c r="H57" s="5" t="s">
        <v>62</v>
      </c>
      <c r="I57" s="5" t="s">
        <v>63</v>
      </c>
      <c r="J57" s="5" t="s">
        <v>48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27" t="s">
        <v>64</v>
      </c>
      <c r="AC57" s="28" t="s">
        <v>63</v>
      </c>
      <c r="AD57" s="18" t="s">
        <v>65</v>
      </c>
      <c r="AE57" s="30">
        <f>IF(AE52=0,0,AE53/AE52)</f>
        <v>-0.64169478804820379</v>
      </c>
      <c r="AF57" s="30">
        <f>IF(AF52=0,0,AF53/AF52)</f>
        <v>0.18461142365310074</v>
      </c>
      <c r="AG57" s="30">
        <f>IF(AG52=0,0,AG53/AG52)</f>
        <v>0.19435930389007616</v>
      </c>
      <c r="AH57" s="4"/>
      <c r="AI57" s="4"/>
      <c r="AJ57" s="4"/>
    </row>
    <row r="58" spans="1:36" ht="23.1" customHeight="1" x14ac:dyDescent="0.25">
      <c r="A58" s="1"/>
      <c r="B58" s="4"/>
      <c r="C58" s="4"/>
      <c r="D58" s="4">
        <v>22</v>
      </c>
      <c r="E58" s="4"/>
      <c r="F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20" t="s">
        <v>66</v>
      </c>
      <c r="AC58" s="21" t="s">
        <v>67</v>
      </c>
      <c r="AD58" s="29"/>
      <c r="AE58" s="21"/>
      <c r="AF58" s="21"/>
      <c r="AG58" s="22"/>
      <c r="AH58" s="4"/>
      <c r="AI58" s="4"/>
      <c r="AJ58" s="4"/>
    </row>
    <row r="59" spans="1:36" ht="11.45" customHeight="1" x14ac:dyDescent="0.25">
      <c r="A59" s="1"/>
      <c r="B59" s="4"/>
      <c r="C59" s="4"/>
      <c r="D59" s="4">
        <v>11</v>
      </c>
      <c r="E59" s="4"/>
      <c r="F59" s="4"/>
      <c r="H59" s="5" t="s">
        <v>68</v>
      </c>
      <c r="I59" s="5" t="s">
        <v>69</v>
      </c>
      <c r="J59" s="5" t="s">
        <v>48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27" t="s">
        <v>70</v>
      </c>
      <c r="AC59" s="31" t="s">
        <v>71</v>
      </c>
      <c r="AD59" s="18" t="s">
        <v>72</v>
      </c>
      <c r="AE59" s="32">
        <v>64.38</v>
      </c>
      <c r="AF59" s="32"/>
      <c r="AG59" s="32">
        <f>'[1]П1.5'!DP42</f>
        <v>74.238900000000001</v>
      </c>
      <c r="AH59" s="4"/>
      <c r="AI59" s="4"/>
      <c r="AJ59" s="4"/>
    </row>
    <row r="60" spans="1:36" ht="23.1" customHeight="1" x14ac:dyDescent="0.25">
      <c r="A60" s="1"/>
      <c r="B60" s="4"/>
      <c r="C60" s="4"/>
      <c r="D60" s="4">
        <v>22</v>
      </c>
      <c r="E60" s="4"/>
      <c r="F60" s="4"/>
      <c r="H60" s="5" t="s">
        <v>73</v>
      </c>
      <c r="I60" s="5" t="s">
        <v>74</v>
      </c>
      <c r="J60" s="5" t="s">
        <v>48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27" t="s">
        <v>75</v>
      </c>
      <c r="AC60" s="31" t="s">
        <v>76</v>
      </c>
      <c r="AD60" s="18" t="s">
        <v>77</v>
      </c>
      <c r="AE60" s="32">
        <v>345237.3</v>
      </c>
      <c r="AF60" s="32">
        <v>361638.47</v>
      </c>
      <c r="AG60" s="32">
        <f>'[1]П1.4'!DP43*1000</f>
        <v>362591.30000000005</v>
      </c>
      <c r="AH60" s="4"/>
      <c r="AI60" s="4"/>
      <c r="AJ60" s="4"/>
    </row>
    <row r="61" spans="1:36" ht="35.65" customHeight="1" x14ac:dyDescent="0.25">
      <c r="A61" s="1"/>
      <c r="B61" s="4"/>
      <c r="C61" s="4"/>
      <c r="D61" s="4">
        <v>34</v>
      </c>
      <c r="E61" s="4"/>
      <c r="F61" s="4"/>
      <c r="H61" s="5" t="s">
        <v>78</v>
      </c>
      <c r="I61" s="5" t="s">
        <v>79</v>
      </c>
      <c r="J61" s="5" t="s">
        <v>48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27" t="s">
        <v>80</v>
      </c>
      <c r="AC61" s="31" t="s">
        <v>81</v>
      </c>
      <c r="AD61" s="18" t="s">
        <v>82</v>
      </c>
      <c r="AE61" s="32"/>
      <c r="AF61" s="32"/>
      <c r="AG61" s="32"/>
      <c r="AH61" s="4"/>
      <c r="AI61" s="4"/>
      <c r="AJ61" s="4"/>
    </row>
    <row r="62" spans="1:36" ht="11.45" customHeight="1" x14ac:dyDescent="0.25">
      <c r="A62" s="1"/>
      <c r="B62" s="4"/>
      <c r="C62" s="4"/>
      <c r="D62" s="4">
        <v>11</v>
      </c>
      <c r="E62" s="4"/>
      <c r="F62" s="4"/>
      <c r="H62" s="5" t="s">
        <v>83</v>
      </c>
      <c r="I62" s="5" t="s">
        <v>84</v>
      </c>
      <c r="J62" s="5" t="s">
        <v>48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27" t="s">
        <v>85</v>
      </c>
      <c r="AC62" s="31" t="s">
        <v>86</v>
      </c>
      <c r="AD62" s="18" t="s">
        <v>65</v>
      </c>
      <c r="AE62" s="32">
        <f>'[1]Расчет потерь'!AE42</f>
        <v>5.9856819049400727</v>
      </c>
      <c r="AF62" s="32">
        <v>3.238</v>
      </c>
      <c r="AG62" s="32">
        <f>'[1]П1.4'!DP39</f>
        <v>5.8980976588524214</v>
      </c>
      <c r="AH62" s="4"/>
      <c r="AI62" s="4"/>
      <c r="AJ62" s="4"/>
    </row>
    <row r="63" spans="1:36" ht="35.65" customHeight="1" x14ac:dyDescent="0.25">
      <c r="A63" s="1"/>
      <c r="B63" s="4"/>
      <c r="C63" s="4"/>
      <c r="D63" s="4">
        <v>34</v>
      </c>
      <c r="E63" s="4"/>
      <c r="F63" s="4"/>
      <c r="H63" s="5" t="s">
        <v>87</v>
      </c>
      <c r="I63" s="5" t="s">
        <v>88</v>
      </c>
      <c r="J63" s="5" t="s">
        <v>21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27" t="s">
        <v>89</v>
      </c>
      <c r="AC63" s="31" t="s">
        <v>90</v>
      </c>
      <c r="AD63" s="18"/>
      <c r="AE63" s="33" t="s">
        <v>91</v>
      </c>
      <c r="AF63" s="33" t="s">
        <v>91</v>
      </c>
      <c r="AG63" s="33" t="s">
        <v>91</v>
      </c>
      <c r="AH63" s="4"/>
      <c r="AI63" s="4"/>
      <c r="AJ63" s="4"/>
    </row>
    <row r="64" spans="1:36" ht="23.1" customHeight="1" x14ac:dyDescent="0.25">
      <c r="A64" s="1"/>
      <c r="B64" s="4"/>
      <c r="C64" s="4"/>
      <c r="D64" s="4">
        <v>22</v>
      </c>
      <c r="E64" s="4"/>
      <c r="F64" s="4"/>
      <c r="H64" s="5" t="s">
        <v>92</v>
      </c>
      <c r="I64" s="5" t="s">
        <v>93</v>
      </c>
      <c r="J64" s="5" t="s">
        <v>48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27" t="s">
        <v>94</v>
      </c>
      <c r="AC64" s="28" t="s">
        <v>95</v>
      </c>
      <c r="AD64" s="18" t="s">
        <v>50</v>
      </c>
      <c r="AE64" s="32">
        <f>'[1]Расчет НВВ'!AQ141</f>
        <v>260021.12439915762</v>
      </c>
      <c r="AF64" s="32">
        <v>170743.28</v>
      </c>
      <c r="AG64" s="32">
        <f>'[1]Расчет НВВ'!BA141</f>
        <v>493129.39839519537</v>
      </c>
      <c r="AH64" s="4"/>
      <c r="AI64" s="4"/>
      <c r="AJ64" s="4"/>
    </row>
    <row r="65" spans="1:36" ht="58.7" customHeight="1" x14ac:dyDescent="0.25">
      <c r="A65" s="1"/>
      <c r="B65" s="4"/>
      <c r="C65" s="4"/>
      <c r="D65" s="4">
        <v>56</v>
      </c>
      <c r="E65" s="4"/>
      <c r="F65" s="4"/>
      <c r="H65" s="5" t="s">
        <v>96</v>
      </c>
      <c r="I65" s="5" t="s">
        <v>97</v>
      </c>
      <c r="J65" s="5" t="s">
        <v>48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27" t="s">
        <v>98</v>
      </c>
      <c r="AC65" s="28" t="s">
        <v>99</v>
      </c>
      <c r="AD65" s="18" t="s">
        <v>50</v>
      </c>
      <c r="AE65" s="32">
        <f>'[1]Расчет НВВ'!AQ76</f>
        <v>180506.24387014561</v>
      </c>
      <c r="AF65" s="32">
        <v>109030.67</v>
      </c>
      <c r="AG65" s="32">
        <f>'[1]Расчет НВВ'!BA76</f>
        <v>246751.69809519075</v>
      </c>
      <c r="AH65" s="4"/>
      <c r="AI65" s="4"/>
      <c r="AJ65" s="4"/>
    </row>
    <row r="66" spans="1:36" ht="11.45" customHeight="1" x14ac:dyDescent="0.25">
      <c r="A66" s="1"/>
      <c r="B66" s="4"/>
      <c r="C66" s="4"/>
      <c r="D66" s="4">
        <v>11</v>
      </c>
      <c r="E66" s="4"/>
      <c r="F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27"/>
      <c r="AC66" s="28" t="s">
        <v>100</v>
      </c>
      <c r="AD66" s="18"/>
      <c r="AE66" s="34"/>
      <c r="AF66" s="34"/>
      <c r="AG66" s="34"/>
      <c r="AH66" s="4"/>
      <c r="AI66" s="4"/>
      <c r="AJ66" s="4"/>
    </row>
    <row r="67" spans="1:36" ht="11.45" customHeight="1" x14ac:dyDescent="0.25">
      <c r="A67" s="1"/>
      <c r="B67" s="4"/>
      <c r="C67" s="4"/>
      <c r="D67" s="4">
        <v>11</v>
      </c>
      <c r="E67" s="4"/>
      <c r="F67" s="4"/>
      <c r="H67" s="5" t="s">
        <v>101</v>
      </c>
      <c r="I67" s="5" t="s">
        <v>102</v>
      </c>
      <c r="J67" s="5" t="s">
        <v>48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27" t="s">
        <v>103</v>
      </c>
      <c r="AC67" s="28" t="s">
        <v>102</v>
      </c>
      <c r="AD67" s="18" t="s">
        <v>50</v>
      </c>
      <c r="AE67" s="32">
        <f>'[1]Расчет НВВ'!AQ50</f>
        <v>111309.56712540559</v>
      </c>
      <c r="AF67" s="32">
        <v>71566.720000000001</v>
      </c>
      <c r="AG67" s="32">
        <f>'[1]Расчет НВВ'!BA50</f>
        <v>173315.16754750846</v>
      </c>
      <c r="AH67" s="4"/>
      <c r="AI67" s="4"/>
      <c r="AJ67" s="4"/>
    </row>
    <row r="68" spans="1:36" ht="11.45" customHeight="1" x14ac:dyDescent="0.25">
      <c r="A68" s="1"/>
      <c r="B68" s="4"/>
      <c r="C68" s="4"/>
      <c r="D68" s="4">
        <v>11</v>
      </c>
      <c r="E68" s="4"/>
      <c r="F68" s="4"/>
      <c r="H68" s="5" t="s">
        <v>104</v>
      </c>
      <c r="I68" s="5" t="s">
        <v>105</v>
      </c>
      <c r="J68" s="5" t="s">
        <v>48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27" t="s">
        <v>106</v>
      </c>
      <c r="AC68" s="28" t="s">
        <v>105</v>
      </c>
      <c r="AD68" s="18" t="s">
        <v>50</v>
      </c>
      <c r="AE68" s="32">
        <f>'[1]Расчет НВВ'!AQ47</f>
        <v>14341.845359999999</v>
      </c>
      <c r="AF68" s="32">
        <f>17640.44-AF69</f>
        <v>11671.869999999999</v>
      </c>
      <c r="AG68" s="32">
        <f>'[1]Расчет НВВ'!BA47</f>
        <v>34417.42</v>
      </c>
      <c r="AH68" s="4"/>
      <c r="AI68" s="4"/>
      <c r="AJ68" s="4"/>
    </row>
    <row r="69" spans="1:36" ht="11.45" customHeight="1" x14ac:dyDescent="0.25">
      <c r="A69" s="1"/>
      <c r="B69" s="4"/>
      <c r="C69" s="4"/>
      <c r="D69" s="4">
        <v>11</v>
      </c>
      <c r="E69" s="4"/>
      <c r="F69" s="4"/>
      <c r="H69" s="5" t="s">
        <v>107</v>
      </c>
      <c r="I69" s="5" t="s">
        <v>108</v>
      </c>
      <c r="J69" s="5" t="s">
        <v>48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27" t="s">
        <v>109</v>
      </c>
      <c r="AC69" s="28" t="s">
        <v>108</v>
      </c>
      <c r="AD69" s="18" t="s">
        <v>50</v>
      </c>
      <c r="AE69" s="32">
        <f>'[1]Расчет НВВ'!AQ44+'[1]Расчет НВВ'!AQ52</f>
        <v>6054.6400999999996</v>
      </c>
      <c r="AF69" s="32">
        <v>5968.57</v>
      </c>
      <c r="AG69" s="32">
        <f>'[1]Расчет НВВ'!BA44+'[1]Расчет НВВ'!BA52</f>
        <v>4046.5804600000001</v>
      </c>
      <c r="AH69" s="4"/>
      <c r="AI69" s="4"/>
      <c r="AJ69" s="4"/>
    </row>
    <row r="70" spans="1:36" ht="35.65" customHeight="1" x14ac:dyDescent="0.25">
      <c r="A70" s="1"/>
      <c r="B70" s="4"/>
      <c r="C70" s="4"/>
      <c r="D70" s="4">
        <v>34</v>
      </c>
      <c r="E70" s="4"/>
      <c r="F70" s="4"/>
      <c r="H70" s="5" t="s">
        <v>110</v>
      </c>
      <c r="I70" s="5" t="s">
        <v>111</v>
      </c>
      <c r="J70" s="5" t="s">
        <v>48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27" t="s">
        <v>112</v>
      </c>
      <c r="AC70" s="28" t="s">
        <v>113</v>
      </c>
      <c r="AD70" s="18" t="s">
        <v>50</v>
      </c>
      <c r="AE70" s="32">
        <f>'[1]Расчет НВВ'!AQ116-AE65</f>
        <v>28221.840529011999</v>
      </c>
      <c r="AF70" s="32">
        <v>48298.25</v>
      </c>
      <c r="AG70" s="32">
        <f>'[1]Расчет НВВ'!BA116-AG65</f>
        <v>109819.78796350368</v>
      </c>
      <c r="AH70" s="4"/>
      <c r="AI70" s="4"/>
      <c r="AJ70" s="4"/>
    </row>
    <row r="71" spans="1:36" ht="23.1" customHeight="1" x14ac:dyDescent="0.25">
      <c r="A71" s="1"/>
      <c r="B71" s="4"/>
      <c r="C71" s="4"/>
      <c r="D71" s="4">
        <v>22</v>
      </c>
      <c r="E71" s="4"/>
      <c r="F71" s="4"/>
      <c r="H71" s="5" t="s">
        <v>114</v>
      </c>
      <c r="I71" s="5" t="s">
        <v>115</v>
      </c>
      <c r="J71" s="5" t="s">
        <v>48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27" t="s">
        <v>116</v>
      </c>
      <c r="AC71" s="28" t="s">
        <v>115</v>
      </c>
      <c r="AD71" s="18" t="s">
        <v>50</v>
      </c>
      <c r="AE71" s="32">
        <f>'[1]Расчет НВВ'!AQ117</f>
        <v>0</v>
      </c>
      <c r="AF71" s="32">
        <v>13414.36</v>
      </c>
      <c r="AG71" s="32">
        <f>'[1]Расчет НВВ'!BA117</f>
        <v>39965.42944850096</v>
      </c>
      <c r="AH71" s="4"/>
      <c r="AI71" s="4"/>
      <c r="AJ71" s="4"/>
    </row>
    <row r="72" spans="1:36" ht="23.1" customHeight="1" x14ac:dyDescent="0.25">
      <c r="A72" s="1"/>
      <c r="B72" s="4"/>
      <c r="C72" s="4"/>
      <c r="D72" s="4">
        <v>22</v>
      </c>
      <c r="E72" s="4"/>
      <c r="F72" s="4"/>
      <c r="H72" s="5" t="s">
        <v>117</v>
      </c>
      <c r="I72" s="5" t="s">
        <v>118</v>
      </c>
      <c r="J72" s="5" t="s">
        <v>48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27" t="s">
        <v>119</v>
      </c>
      <c r="AC72" s="28" t="s">
        <v>118</v>
      </c>
      <c r="AD72" s="18" t="s">
        <v>50</v>
      </c>
      <c r="AE72" s="32">
        <v>0</v>
      </c>
      <c r="AF72" s="32">
        <v>17998.46</v>
      </c>
      <c r="AG72" s="32">
        <f>47.44*1000</f>
        <v>47440</v>
      </c>
      <c r="AH72" s="4"/>
      <c r="AI72" s="4"/>
      <c r="AJ72" s="4"/>
    </row>
    <row r="73" spans="1:36" ht="54.75" customHeight="1" x14ac:dyDescent="0.25">
      <c r="A73" s="1"/>
      <c r="B73" s="4"/>
      <c r="C73" s="4"/>
      <c r="D73" s="4">
        <v>22</v>
      </c>
      <c r="E73" s="4"/>
      <c r="F73" s="4"/>
      <c r="H73" s="5" t="s">
        <v>120</v>
      </c>
      <c r="I73" s="5" t="s">
        <v>121</v>
      </c>
      <c r="J73" s="5" t="s">
        <v>21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27" t="s">
        <v>122</v>
      </c>
      <c r="AC73" s="28" t="s">
        <v>121</v>
      </c>
      <c r="AD73" s="18"/>
      <c r="AE73" s="33" t="s">
        <v>123</v>
      </c>
      <c r="AF73" s="33" t="s">
        <v>123</v>
      </c>
      <c r="AG73" s="33" t="s">
        <v>124</v>
      </c>
      <c r="AH73" s="4"/>
      <c r="AI73" s="4"/>
      <c r="AJ73" s="4"/>
    </row>
    <row r="74" spans="1:36" ht="11.45" customHeight="1" x14ac:dyDescent="0.25">
      <c r="A74" s="1"/>
      <c r="B74" s="4"/>
      <c r="C74" s="4"/>
      <c r="D74" s="4">
        <v>11</v>
      </c>
      <c r="E74" s="4"/>
      <c r="F74" s="4"/>
      <c r="H74" s="5" t="s">
        <v>125</v>
      </c>
      <c r="I74" s="5" t="s">
        <v>126</v>
      </c>
      <c r="J74" s="5" t="s">
        <v>48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27" t="s">
        <v>127</v>
      </c>
      <c r="AC74" s="31" t="s">
        <v>128</v>
      </c>
      <c r="AD74" s="18" t="s">
        <v>129</v>
      </c>
      <c r="AE74" s="32">
        <f>'[1]Свод УЕ'!AH54</f>
        <v>2452.4390000000003</v>
      </c>
      <c r="AF74" s="32">
        <v>2373.5300000000002</v>
      </c>
      <c r="AG74" s="32">
        <f>'[1]Свод УЕ'!AH57</f>
        <v>2452.4390000000003</v>
      </c>
      <c r="AH74" s="4"/>
      <c r="AI74" s="4"/>
      <c r="AJ74" s="4"/>
    </row>
    <row r="75" spans="1:36" ht="35.65" customHeight="1" x14ac:dyDescent="0.25">
      <c r="A75" s="1"/>
      <c r="B75" s="4"/>
      <c r="C75" s="4"/>
      <c r="D75" s="4">
        <v>34</v>
      </c>
      <c r="E75" s="4"/>
      <c r="F75" s="4"/>
      <c r="H75" s="5" t="s">
        <v>130</v>
      </c>
      <c r="I75" s="5" t="s">
        <v>131</v>
      </c>
      <c r="J75" s="5" t="s">
        <v>48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27" t="s">
        <v>132</v>
      </c>
      <c r="AC75" s="28" t="s">
        <v>133</v>
      </c>
      <c r="AD75" s="18" t="s">
        <v>134</v>
      </c>
      <c r="AE75" s="35">
        <f>IF('[1]Расчет НВВ'!AQ34=0,0,'[1]Расчет НВВ'!AQ76/'[1]Расчет НВВ'!AQ34)</f>
        <v>73.602745621866873</v>
      </c>
      <c r="AF75" s="35">
        <f>IF('[1]Расчет НВВ'!AV34=0,0,'[1]Расчет НВВ'!AV76/'[1]Расчет НВВ'!AV34)</f>
        <v>0</v>
      </c>
      <c r="AG75" s="35">
        <f>IF('[1]Расчет НВВ'!AZ34=0,0,'[1]Расчет НВВ'!BA76/'[1]Расчет НВВ'!AZ34)</f>
        <v>100.61481573861397</v>
      </c>
      <c r="AH75" s="4"/>
      <c r="AI75" s="4"/>
      <c r="AJ75" s="4"/>
    </row>
    <row r="76" spans="1:36" ht="26.25" customHeight="1" x14ac:dyDescent="0.25">
      <c r="A76" s="1"/>
      <c r="B76" s="4"/>
      <c r="C76" s="4"/>
      <c r="D76" s="4">
        <v>25</v>
      </c>
      <c r="E76" s="4"/>
      <c r="F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20" t="s">
        <v>135</v>
      </c>
      <c r="AC76" s="36" t="s">
        <v>136</v>
      </c>
      <c r="AD76" s="36"/>
      <c r="AE76" s="36"/>
      <c r="AF76" s="21"/>
      <c r="AG76" s="22"/>
      <c r="AH76" s="4"/>
      <c r="AI76" s="4"/>
      <c r="AJ76" s="4"/>
    </row>
    <row r="77" spans="1:36" ht="11.45" customHeight="1" x14ac:dyDescent="0.25">
      <c r="A77" s="1"/>
      <c r="B77" s="4"/>
      <c r="C77" s="4"/>
      <c r="D77" s="4">
        <v>11</v>
      </c>
      <c r="E77" s="4"/>
      <c r="F77" s="4"/>
      <c r="H77" s="5" t="s">
        <v>137</v>
      </c>
      <c r="I77" s="5" t="s">
        <v>138</v>
      </c>
      <c r="J77" s="5" t="s">
        <v>48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27" t="s">
        <v>139</v>
      </c>
      <c r="AC77" s="28" t="s">
        <v>138</v>
      </c>
      <c r="AD77" s="18" t="s">
        <v>140</v>
      </c>
      <c r="AE77" s="35">
        <f>[1]ФОТ!AE29</f>
        <v>79.03</v>
      </c>
      <c r="AF77" s="32"/>
      <c r="AG77" s="32">
        <f>[1]ФОТ!AK29</f>
        <v>111.45548000000001</v>
      </c>
      <c r="AH77" s="4"/>
      <c r="AI77" s="4"/>
      <c r="AJ77" s="4"/>
    </row>
    <row r="78" spans="1:36" ht="23.1" customHeight="1" x14ac:dyDescent="0.25">
      <c r="A78" s="1"/>
      <c r="B78" s="4"/>
      <c r="C78" s="4"/>
      <c r="D78" s="4">
        <v>22</v>
      </c>
      <c r="E78" s="4"/>
      <c r="F78" s="4"/>
      <c r="H78" s="5" t="s">
        <v>141</v>
      </c>
      <c r="I78" s="5" t="s">
        <v>142</v>
      </c>
      <c r="J78" s="5" t="s">
        <v>48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27" t="s">
        <v>143</v>
      </c>
      <c r="AC78" s="28" t="s">
        <v>142</v>
      </c>
      <c r="AD78" s="18" t="s">
        <v>144</v>
      </c>
      <c r="AE78" s="35">
        <f>[1]ФОТ!AE66/1000</f>
        <v>117.37058408769411</v>
      </c>
      <c r="AF78" s="32"/>
      <c r="AG78" s="32">
        <f>[1]ФОТ!AK66/1000</f>
        <v>129.58475105000704</v>
      </c>
      <c r="AH78" s="4"/>
      <c r="AI78" s="4"/>
      <c r="AJ78" s="4"/>
    </row>
    <row r="79" spans="1:36" ht="23.1" customHeight="1" x14ac:dyDescent="0.25">
      <c r="A79" s="1"/>
      <c r="B79" s="4"/>
      <c r="C79" s="4"/>
      <c r="D79" s="4">
        <v>22</v>
      </c>
      <c r="E79" s="4"/>
      <c r="F79" s="4"/>
      <c r="H79" s="5" t="s">
        <v>145</v>
      </c>
      <c r="I79" s="5" t="s">
        <v>146</v>
      </c>
      <c r="J79" s="5" t="s">
        <v>21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27" t="s">
        <v>147</v>
      </c>
      <c r="AC79" s="28" t="s">
        <v>146</v>
      </c>
      <c r="AD79" s="18"/>
      <c r="AE79" s="33"/>
      <c r="AF79" s="33"/>
      <c r="AG79" s="33"/>
      <c r="AH79" s="4"/>
      <c r="AI79" s="4"/>
      <c r="AJ79" s="4"/>
    </row>
    <row r="80" spans="1:36" ht="23.1" customHeight="1" x14ac:dyDescent="0.25">
      <c r="A80" s="1"/>
      <c r="B80" s="4"/>
      <c r="C80" s="4"/>
      <c r="D80" s="4">
        <v>22</v>
      </c>
      <c r="E80" s="4"/>
      <c r="F80" s="4"/>
      <c r="H80" s="5" t="s">
        <v>148</v>
      </c>
      <c r="I80" s="5" t="s">
        <v>149</v>
      </c>
      <c r="J80" s="5" t="s">
        <v>48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27" t="s">
        <v>150</v>
      </c>
      <c r="AC80" s="28" t="s">
        <v>149</v>
      </c>
      <c r="AD80" s="18" t="s">
        <v>50</v>
      </c>
      <c r="AE80" s="32">
        <f>'[1]Бухгалтерский баланс. Раздел П'!AE27</f>
        <v>58919</v>
      </c>
      <c r="AF80" s="32">
        <f>AE80</f>
        <v>58919</v>
      </c>
      <c r="AG80" s="32">
        <f>AF80</f>
        <v>58919</v>
      </c>
      <c r="AH80" s="4"/>
      <c r="AI80" s="4"/>
      <c r="AJ80" s="4"/>
    </row>
    <row r="81" spans="1:36" ht="35.65" customHeight="1" x14ac:dyDescent="0.25">
      <c r="A81" s="1"/>
      <c r="B81" s="4"/>
      <c r="C81" s="4"/>
      <c r="D81" s="4">
        <v>34</v>
      </c>
      <c r="E81" s="4"/>
      <c r="F81" s="4"/>
      <c r="H81" s="5" t="s">
        <v>151</v>
      </c>
      <c r="I81" s="5" t="s">
        <v>152</v>
      </c>
      <c r="J81" s="5" t="s">
        <v>48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27" t="s">
        <v>153</v>
      </c>
      <c r="AC81" s="28" t="s">
        <v>152</v>
      </c>
      <c r="AD81" s="18" t="s">
        <v>50</v>
      </c>
      <c r="AE81" s="32"/>
      <c r="AF81" s="32"/>
      <c r="AG81" s="32"/>
      <c r="AH81" s="4"/>
      <c r="AI81" s="4"/>
      <c r="AJ81" s="4"/>
    </row>
    <row r="82" spans="1:36" ht="6.4" customHeight="1" x14ac:dyDescent="0.25">
      <c r="A82" s="1"/>
      <c r="B82" s="4"/>
      <c r="C82" s="4"/>
      <c r="D82" s="4">
        <v>6</v>
      </c>
      <c r="E82" s="4"/>
      <c r="F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6" hidden="1" customHeight="1" x14ac:dyDescent="0.25">
      <c r="A83" s="1"/>
      <c r="B83" s="4"/>
      <c r="C83" s="4"/>
      <c r="D83" s="4">
        <v>0</v>
      </c>
      <c r="E83" s="4"/>
      <c r="F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6" hidden="1" customHeight="1" x14ac:dyDescent="0.25">
      <c r="A84" s="1"/>
      <c r="B84" s="4"/>
      <c r="C84" s="4"/>
      <c r="D84" s="4">
        <v>0</v>
      </c>
      <c r="E84" s="4"/>
      <c r="F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6" hidden="1" customHeight="1" x14ac:dyDescent="0.25">
      <c r="A85" s="1"/>
      <c r="B85" s="4"/>
      <c r="C85" s="4"/>
      <c r="D85" s="4">
        <v>0</v>
      </c>
      <c r="E85" s="4"/>
      <c r="F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24.2" customHeight="1" x14ac:dyDescent="0.25">
      <c r="A86" s="1"/>
      <c r="B86" s="4"/>
      <c r="C86" s="4"/>
      <c r="D86" s="4">
        <v>23</v>
      </c>
      <c r="E86" s="4"/>
      <c r="F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13" t="s">
        <v>154</v>
      </c>
      <c r="AC86" s="13"/>
      <c r="AD86" s="13"/>
      <c r="AE86" s="13"/>
      <c r="AF86" s="13"/>
      <c r="AG86" s="13"/>
      <c r="AH86" s="13"/>
      <c r="AI86" s="13"/>
      <c r="AJ86" s="13"/>
    </row>
    <row r="87" spans="1:36" ht="11.45" customHeight="1" x14ac:dyDescent="0.25">
      <c r="A87" s="1"/>
      <c r="B87" s="4"/>
      <c r="C87" s="4"/>
      <c r="D87" s="4">
        <v>11</v>
      </c>
      <c r="E87" s="4"/>
      <c r="F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25.15" customHeight="1" x14ac:dyDescent="0.25">
      <c r="A88" s="1"/>
      <c r="B88" s="4"/>
      <c r="C88" s="4"/>
      <c r="D88" s="4">
        <v>24</v>
      </c>
      <c r="E88" s="4"/>
      <c r="F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37" t="s">
        <v>39</v>
      </c>
      <c r="AC88" s="37"/>
      <c r="AD88" s="37" t="s">
        <v>155</v>
      </c>
      <c r="AE88" s="17" t="s">
        <v>41</v>
      </c>
      <c r="AF88" s="17"/>
      <c r="AG88" s="17" t="s">
        <v>156</v>
      </c>
      <c r="AH88" s="17"/>
      <c r="AI88" s="17" t="s">
        <v>157</v>
      </c>
      <c r="AJ88" s="17"/>
    </row>
    <row r="89" spans="1:36" ht="23.1" customHeight="1" x14ac:dyDescent="0.25">
      <c r="A89" s="1"/>
      <c r="B89" s="4"/>
      <c r="C89" s="4"/>
      <c r="D89" s="4">
        <v>22</v>
      </c>
      <c r="E89" s="4"/>
      <c r="F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37"/>
      <c r="AC89" s="37"/>
      <c r="AD89" s="37"/>
      <c r="AE89" s="18" t="s">
        <v>158</v>
      </c>
      <c r="AF89" s="18" t="s">
        <v>159</v>
      </c>
      <c r="AG89" s="18" t="s">
        <v>158</v>
      </c>
      <c r="AH89" s="18" t="s">
        <v>159</v>
      </c>
      <c r="AI89" s="18" t="s">
        <v>158</v>
      </c>
      <c r="AJ89" s="18" t="s">
        <v>159</v>
      </c>
    </row>
    <row r="90" spans="1:36" ht="21" customHeight="1" x14ac:dyDescent="0.25">
      <c r="A90" s="1"/>
      <c r="B90" s="4"/>
      <c r="C90" s="4"/>
      <c r="D90" s="4">
        <v>20</v>
      </c>
      <c r="E90" s="4"/>
      <c r="F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38" t="s">
        <v>160</v>
      </c>
      <c r="AC90" s="39"/>
      <c r="AD90" s="39"/>
      <c r="AE90" s="21"/>
      <c r="AF90" s="21"/>
      <c r="AG90" s="21"/>
      <c r="AH90" s="21"/>
      <c r="AI90" s="21"/>
      <c r="AJ90" s="21"/>
    </row>
    <row r="91" spans="1:36" ht="21" customHeight="1" x14ac:dyDescent="0.25">
      <c r="A91" s="1"/>
      <c r="B91" s="4"/>
      <c r="C91" s="4"/>
      <c r="D91" s="4">
        <v>20</v>
      </c>
      <c r="E91" s="4"/>
      <c r="F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20">
        <v>1</v>
      </c>
      <c r="AC91" s="21" t="s">
        <v>161</v>
      </c>
      <c r="AD91" s="21"/>
      <c r="AE91" s="21"/>
      <c r="AF91" s="21"/>
      <c r="AG91" s="21"/>
      <c r="AH91" s="21"/>
      <c r="AI91" s="21"/>
      <c r="AJ91" s="21"/>
    </row>
    <row r="92" spans="1:36" ht="25.15" customHeight="1" x14ac:dyDescent="0.25">
      <c r="A92" s="1"/>
      <c r="B92" s="4"/>
      <c r="C92" s="4"/>
      <c r="D92" s="4">
        <v>24</v>
      </c>
      <c r="E92" s="4"/>
      <c r="F92" s="4"/>
      <c r="H92" s="5" t="s">
        <v>162</v>
      </c>
      <c r="I92" s="5" t="s">
        <v>163</v>
      </c>
      <c r="J92" s="5" t="s">
        <v>48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27" t="s">
        <v>49</v>
      </c>
      <c r="AC92" s="28" t="s">
        <v>163</v>
      </c>
      <c r="AD92" s="18" t="s">
        <v>164</v>
      </c>
      <c r="AE92" s="32">
        <v>211355.16</v>
      </c>
      <c r="AF92" s="32">
        <f>AE92</f>
        <v>211355.16</v>
      </c>
      <c r="AG92" s="32">
        <v>239250.97</v>
      </c>
      <c r="AH92" s="32">
        <f>AG92</f>
        <v>239250.97</v>
      </c>
      <c r="AI92" s="32"/>
      <c r="AJ92" s="32"/>
    </row>
    <row r="93" spans="1:36" ht="24.2" customHeight="1" x14ac:dyDescent="0.25">
      <c r="A93" s="1"/>
      <c r="B93" s="4"/>
      <c r="C93" s="4"/>
      <c r="D93" s="4">
        <v>23</v>
      </c>
      <c r="E93" s="4"/>
      <c r="F93" s="4"/>
      <c r="H93" s="5" t="s">
        <v>165</v>
      </c>
      <c r="I93" s="5" t="s">
        <v>166</v>
      </c>
      <c r="J93" s="5" t="s">
        <v>48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0" t="s">
        <v>53</v>
      </c>
      <c r="AC93" s="41" t="s">
        <v>166</v>
      </c>
      <c r="AD93" s="42" t="s">
        <v>167</v>
      </c>
      <c r="AE93" s="32">
        <v>65.37</v>
      </c>
      <c r="AF93" s="32">
        <f>AE93</f>
        <v>65.37</v>
      </c>
      <c r="AG93" s="32">
        <v>67.72</v>
      </c>
      <c r="AH93" s="32">
        <f>AG93</f>
        <v>67.72</v>
      </c>
      <c r="AI93" s="32"/>
      <c r="AJ93" s="32"/>
    </row>
    <row r="94" spans="1:36" ht="18.95" customHeight="1" x14ac:dyDescent="0.25">
      <c r="A94" s="1"/>
      <c r="B94" s="4"/>
      <c r="C94" s="4"/>
      <c r="D94" s="4">
        <v>18</v>
      </c>
      <c r="E94" s="4"/>
      <c r="F94" s="4"/>
      <c r="H94" s="5" t="s">
        <v>168</v>
      </c>
      <c r="I94" s="5" t="s">
        <v>169</v>
      </c>
      <c r="J94" s="5" t="s">
        <v>48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20" t="s">
        <v>60</v>
      </c>
      <c r="AC94" s="21" t="s">
        <v>169</v>
      </c>
      <c r="AD94" s="43" t="s">
        <v>167</v>
      </c>
      <c r="AE94" s="32">
        <v>482.46</v>
      </c>
      <c r="AF94" s="32">
        <f>AE94</f>
        <v>482.46</v>
      </c>
      <c r="AG94" s="32">
        <v>539.86</v>
      </c>
      <c r="AH94" s="32">
        <f>AG94</f>
        <v>539.86</v>
      </c>
      <c r="AI94" s="32">
        <f>'[1]Расчет НВВ'!AZ141/'[1]П1.4'!DP43</f>
        <v>1360.0144250432795</v>
      </c>
      <c r="AJ94" s="32">
        <f>AI94</f>
        <v>1360.0144250432795</v>
      </c>
    </row>
    <row r="95" spans="1:36" ht="11.45" customHeight="1" x14ac:dyDescent="0.25">
      <c r="A95" s="1"/>
      <c r="B95" s="4"/>
      <c r="C95" s="4"/>
      <c r="D95" s="4">
        <v>11</v>
      </c>
      <c r="E95" s="4"/>
      <c r="F95" s="4"/>
      <c r="G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1.25" hidden="1" customHeight="1" x14ac:dyDescent="0.25">
      <c r="A96" s="1"/>
      <c r="B96" s="4"/>
      <c r="C96" s="4"/>
      <c r="D96" s="4">
        <v>0</v>
      </c>
      <c r="E96" s="4"/>
      <c r="F96" s="4"/>
      <c r="G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7" ht="11.25" hidden="1" customHeight="1" x14ac:dyDescent="0.25">
      <c r="A97" s="1"/>
      <c r="B97" s="4"/>
      <c r="C97" s="4"/>
      <c r="D97" s="4">
        <v>0</v>
      </c>
      <c r="E97" s="4"/>
      <c r="F97" s="4"/>
      <c r="G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7" ht="11.45" customHeight="1" x14ac:dyDescent="0.25">
      <c r="A98" s="1"/>
      <c r="B98" s="4"/>
      <c r="C98" s="4"/>
      <c r="D98" s="4">
        <v>11</v>
      </c>
      <c r="E98" s="4"/>
      <c r="F98" s="4"/>
      <c r="G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11" t="s">
        <v>170</v>
      </c>
      <c r="AC98" s="9"/>
      <c r="AD98" s="9"/>
      <c r="AE98" s="9"/>
      <c r="AF98" s="9"/>
      <c r="AG98" s="9"/>
      <c r="AH98" s="9"/>
      <c r="AI98" s="9"/>
      <c r="AJ98" s="4"/>
    </row>
    <row r="99" spans="1:37" ht="11.45" customHeight="1" x14ac:dyDescent="0.25">
      <c r="A99" s="1"/>
      <c r="B99" s="4"/>
      <c r="C99" s="4"/>
      <c r="D99" s="4">
        <v>11</v>
      </c>
      <c r="E99" s="4"/>
      <c r="F99" s="4"/>
      <c r="G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11" t="s">
        <v>171</v>
      </c>
      <c r="AC99" s="9"/>
      <c r="AD99" s="9"/>
      <c r="AE99" s="9"/>
      <c r="AF99" s="9"/>
      <c r="AG99" s="9"/>
      <c r="AH99" s="9"/>
      <c r="AI99" s="9"/>
      <c r="AJ99" s="4"/>
    </row>
    <row r="100" spans="1:37" ht="11.45" customHeight="1" x14ac:dyDescent="0.25">
      <c r="A100" s="1"/>
      <c r="B100" s="4"/>
      <c r="C100" s="4"/>
      <c r="D100" s="4">
        <v>11</v>
      </c>
      <c r="E100" s="4"/>
      <c r="F100" s="4"/>
      <c r="G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11" t="s">
        <v>172</v>
      </c>
      <c r="AC100" s="9"/>
      <c r="AD100" s="9"/>
      <c r="AE100" s="9"/>
      <c r="AF100" s="9"/>
      <c r="AG100" s="9"/>
      <c r="AH100" s="9"/>
      <c r="AI100" s="9"/>
      <c r="AJ100" s="4"/>
    </row>
    <row r="101" spans="1:37" ht="11.45" customHeight="1" x14ac:dyDescent="0.25">
      <c r="A101" s="1"/>
      <c r="B101" s="4"/>
      <c r="C101" s="4"/>
      <c r="D101" s="4">
        <v>11</v>
      </c>
      <c r="E101" s="4"/>
      <c r="F101" s="4"/>
      <c r="G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11" t="s">
        <v>173</v>
      </c>
      <c r="AC101" s="9"/>
      <c r="AD101" s="9"/>
      <c r="AE101" s="9"/>
      <c r="AF101" s="9"/>
      <c r="AG101" s="9"/>
      <c r="AH101" s="9"/>
      <c r="AI101" s="9"/>
      <c r="AJ101" s="4"/>
    </row>
    <row r="102" spans="1:37" ht="11.25" hidden="1" customHeight="1" x14ac:dyDescent="0.25">
      <c r="D102" s="2">
        <v>0</v>
      </c>
      <c r="AK102" s="2" t="s">
        <v>174</v>
      </c>
    </row>
    <row r="103" spans="1:37" ht="11.25" hidden="1" customHeight="1" x14ac:dyDescent="0.25"/>
    <row r="104" spans="1:37" ht="11.25" hidden="1" customHeight="1" x14ac:dyDescent="0.25"/>
  </sheetData>
  <sheetProtection formatColumns="0" formatRows="0" insertRows="0" deleteColumns="0" deleteRows="0" sort="0" autoFilter="0"/>
  <mergeCells count="40">
    <mergeCell ref="AB98:AI98"/>
    <mergeCell ref="AB99:AI99"/>
    <mergeCell ref="AB100:AI100"/>
    <mergeCell ref="AB101:AI101"/>
    <mergeCell ref="AB88:AC89"/>
    <mergeCell ref="AD88:AD89"/>
    <mergeCell ref="AE88:AF88"/>
    <mergeCell ref="AG88:AH88"/>
    <mergeCell ref="AI88:AJ88"/>
    <mergeCell ref="AB90:AD90"/>
    <mergeCell ref="AB43:AC43"/>
    <mergeCell ref="AD43:AG43"/>
    <mergeCell ref="AB46:AG46"/>
    <mergeCell ref="AB49:AC49"/>
    <mergeCell ref="AB50:AG50"/>
    <mergeCell ref="AB86:AJ86"/>
    <mergeCell ref="AB40:AC40"/>
    <mergeCell ref="AD40:AG40"/>
    <mergeCell ref="AB41:AC41"/>
    <mergeCell ref="AD41:AG41"/>
    <mergeCell ref="AB42:AC42"/>
    <mergeCell ref="AD42:AG42"/>
    <mergeCell ref="AB37:AC37"/>
    <mergeCell ref="AD37:AG37"/>
    <mergeCell ref="AB38:AC38"/>
    <mergeCell ref="AD38:AG38"/>
    <mergeCell ref="AB39:AC39"/>
    <mergeCell ref="AD39:AG39"/>
    <mergeCell ref="AB30:AC30"/>
    <mergeCell ref="AB32:AG32"/>
    <mergeCell ref="AB34:AC35"/>
    <mergeCell ref="AD34:AG35"/>
    <mergeCell ref="AB36:AC36"/>
    <mergeCell ref="AD36:AG36"/>
    <mergeCell ref="AB21:AF21"/>
    <mergeCell ref="AB22:AF22"/>
    <mergeCell ref="AB23:AF23"/>
    <mergeCell ref="AB24:AF24"/>
    <mergeCell ref="AB26:AF26"/>
    <mergeCell ref="AB27:AF27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AD30">
      <formula1>logic</formula1>
    </dataValidation>
    <dataValidation type="decimal" allowBlank="1" showErrorMessage="1" errorTitle="Ошибка" error="Допускается ввод только неотрицательных чисел!" sqref="AE64:AG64 AE80:AG81 AE59:AG61 AF77:AG78">
      <formula1>0</formula1>
      <formula2>9.99999999999999E+23</formula2>
    </dataValidation>
  </dataValidation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Форма раскрытия информации</vt:lpstr>
      <vt:lpstr>flag_data_wsInfo</vt:lpstr>
      <vt:lpstr>flag_end_wsInfo</vt:lpstr>
      <vt:lpstr>flag_end_wsOpenInfo</vt:lpstr>
      <vt:lpstr>flag_start_wsOpenInfo</vt:lpstr>
      <vt:lpstr>FORM_INF_DISCL_vis_reg_flags</vt:lpstr>
      <vt:lpstr>tblEnd_1_wsOpenInfo</vt:lpstr>
      <vt:lpstr>tblEnd_2_wsOpenInfo</vt:lpstr>
      <vt:lpstr>tblEnd_3_wsOpenInfo</vt:lpstr>
      <vt:lpstr>tblStart_1_wsOpenInfo</vt:lpstr>
      <vt:lpstr>tblStart_2_wsOpenInfo</vt:lpstr>
      <vt:lpstr>tblStart_3_wsOpenInfo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Гейбатова Зарханым Эльман кызы</dc:creator>
  <cp:lastModifiedBy>Гейбатова Зарханым Эльман кызы</cp:lastModifiedBy>
  <dcterms:created xsi:type="dcterms:W3CDTF">2024-04-26T08:00:32Z</dcterms:created>
  <dcterms:modified xsi:type="dcterms:W3CDTF">2024-04-26T08:00:46Z</dcterms:modified>
</cp:coreProperties>
</file>